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endler Práce\Brno Řečkovice hřbitov\06_DPS\__FINAL\SO 04 RESENI ZELENE\"/>
    </mc:Choice>
  </mc:AlternateContent>
  <xr:revisionPtr revIDLastSave="0" documentId="13_ncr:1_{2A5D1DE0-0154-419E-BBB7-EF7664AEAA9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O06" sheetId="4" r:id="rId1"/>
  </sheets>
  <definedNames>
    <definedName name="_xlnm.Print_Area" localSheetId="0">'SO06'!$A$2:$G$239</definedName>
    <definedName name="Print_Area" localSheetId="0">'SO06'!$A$2:$G$239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3" i="4" l="1"/>
  <c r="E172" i="4"/>
  <c r="E169" i="4"/>
  <c r="E168" i="4"/>
  <c r="E162" i="4"/>
  <c r="E160" i="4"/>
  <c r="E165" i="4"/>
  <c r="E164" i="4"/>
  <c r="E163" i="4"/>
  <c r="E161" i="4"/>
  <c r="E159" i="4"/>
  <c r="E158" i="4"/>
  <c r="E141" i="4"/>
  <c r="E140" i="4"/>
  <c r="E139" i="4"/>
  <c r="E137" i="4"/>
  <c r="E138" i="4"/>
  <c r="E134" i="4"/>
  <c r="E132" i="4"/>
  <c r="E129" i="4"/>
  <c r="E128" i="4"/>
  <c r="E127" i="4"/>
  <c r="E118" i="4"/>
  <c r="E119" i="4"/>
  <c r="E126" i="4"/>
  <c r="E116" i="4"/>
  <c r="E123" i="4"/>
  <c r="E122" i="4"/>
  <c r="E125" i="4"/>
  <c r="E124" i="4"/>
  <c r="E14" i="4"/>
  <c r="E198" i="4" l="1"/>
  <c r="E185" i="4"/>
  <c r="E179" i="4"/>
  <c r="E200" i="4"/>
  <c r="E197" i="4" l="1"/>
  <c r="E196" i="4"/>
  <c r="E194" i="4"/>
  <c r="E238" i="4"/>
  <c r="E237" i="4"/>
  <c r="E83" i="4" l="1"/>
  <c r="E68" i="4"/>
  <c r="E8" i="4" l="1"/>
  <c r="E67" i="4" l="1"/>
  <c r="E220" i="4"/>
  <c r="E40" i="4" l="1"/>
  <c r="E20" i="4" l="1"/>
  <c r="E38" i="4" l="1"/>
  <c r="E37" i="4"/>
  <c r="E12" i="4"/>
  <c r="E13" i="4" s="1"/>
  <c r="E7" i="4"/>
  <c r="E9" i="4"/>
  <c r="E32" i="4" s="1"/>
  <c r="E76" i="4" l="1"/>
  <c r="A190" i="4"/>
  <c r="A191" i="4" s="1"/>
  <c r="A194" i="4" s="1"/>
  <c r="A195" i="4" s="1"/>
  <c r="A196" i="4" s="1"/>
  <c r="A197" i="4" s="1"/>
  <c r="A198" i="4" s="1"/>
  <c r="A184" i="4"/>
  <c r="A185" i="4" s="1"/>
  <c r="A186" i="4" s="1"/>
  <c r="A178" i="4"/>
  <c r="A179" i="4" s="1"/>
  <c r="A180" i="4" s="1"/>
  <c r="A103" i="4"/>
  <c r="A104" i="4" s="1"/>
  <c r="A105" i="4" s="1"/>
  <c r="A83" i="4"/>
  <c r="E207" i="4"/>
  <c r="E213" i="4" s="1"/>
  <c r="E205" i="4"/>
  <c r="E201" i="4"/>
  <c r="E195" i="4"/>
  <c r="E189" i="4"/>
  <c r="E184" i="4"/>
  <c r="E233" i="4"/>
  <c r="E232" i="4"/>
  <c r="E231" i="4"/>
  <c r="E230" i="4"/>
  <c r="E225" i="4"/>
  <c r="E234" i="4" s="1"/>
  <c r="E222" i="4"/>
  <c r="E221" i="4"/>
  <c r="E219" i="4"/>
  <c r="E217" i="4"/>
  <c r="E218" i="4" s="1"/>
  <c r="A218" i="4"/>
  <c r="A219" i="4" s="1"/>
  <c r="A220" i="4" s="1"/>
  <c r="A221" i="4" s="1"/>
  <c r="A222" i="4" s="1"/>
  <c r="A225" i="4" s="1"/>
  <c r="A226" i="4" s="1"/>
  <c r="A227" i="4" s="1"/>
  <c r="A230" i="4" s="1"/>
  <c r="A231" i="4" s="1"/>
  <c r="A232" i="4" s="1"/>
  <c r="A233" i="4" s="1"/>
  <c r="A234" i="4" s="1"/>
  <c r="E155" i="4"/>
  <c r="E154" i="4"/>
  <c r="E153" i="4"/>
  <c r="E152" i="4"/>
  <c r="E151" i="4"/>
  <c r="E150" i="4"/>
  <c r="E149" i="4"/>
  <c r="E147" i="4"/>
  <c r="E148" i="4" s="1"/>
  <c r="E146" i="4"/>
  <c r="E145" i="4"/>
  <c r="E144" i="4"/>
  <c r="E203" i="4" l="1"/>
  <c r="E204" i="4" s="1"/>
  <c r="F204" i="4" s="1"/>
  <c r="E202" i="4"/>
  <c r="E190" i="4"/>
  <c r="F190" i="4" s="1"/>
  <c r="F191" i="4" s="1"/>
  <c r="A84" i="4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7" i="4" s="1"/>
  <c r="A98" i="4" s="1"/>
  <c r="A99" i="4" s="1"/>
  <c r="F185" i="4"/>
  <c r="E208" i="4"/>
  <c r="E214" i="4" s="1"/>
  <c r="E209" i="4"/>
  <c r="E212" i="4" s="1"/>
  <c r="F189" i="4"/>
  <c r="E226" i="4"/>
  <c r="E227" i="4" s="1"/>
  <c r="E210" i="4" l="1"/>
  <c r="E211" i="4" s="1"/>
  <c r="F211" i="4" s="1"/>
  <c r="E239" i="4" l="1"/>
  <c r="E104" i="4"/>
  <c r="E99" i="4"/>
  <c r="E85" i="4"/>
  <c r="E84" i="4"/>
  <c r="E105" i="4" s="1"/>
  <c r="E97" i="4" l="1"/>
  <c r="E103" i="4"/>
  <c r="E98" i="4"/>
  <c r="E86" i="4"/>
  <c r="E102" i="4"/>
  <c r="E78" i="4" l="1"/>
  <c r="E77" i="4"/>
  <c r="E63" i="4"/>
  <c r="E65" i="4" s="1"/>
  <c r="E62" i="4"/>
  <c r="E59" i="4"/>
  <c r="E66" i="4" s="1"/>
  <c r="E58" i="4"/>
  <c r="E79" i="4" s="1"/>
  <c r="E64" i="4" l="1"/>
  <c r="E60" i="4"/>
  <c r="E61" i="4"/>
  <c r="E71" i="4" l="1"/>
  <c r="E72" i="4" s="1"/>
  <c r="A73" i="4"/>
  <c r="E54" i="4"/>
  <c r="E53" i="4"/>
  <c r="E52" i="4"/>
  <c r="E51" i="4"/>
  <c r="E50" i="4"/>
  <c r="E49" i="4"/>
  <c r="E111" i="4" l="1"/>
  <c r="E108" i="4"/>
  <c r="E43" i="4" l="1"/>
  <c r="E46" i="4" s="1"/>
  <c r="E44" i="4" l="1"/>
  <c r="E45" i="4"/>
  <c r="E30" i="4" l="1"/>
  <c r="E31" i="4" s="1"/>
  <c r="E73" i="4" l="1"/>
  <c r="E55" i="4" l="1"/>
  <c r="E117" i="4" l="1"/>
  <c r="E110" i="4"/>
  <c r="E109" i="4"/>
  <c r="E112" i="4" l="1"/>
  <c r="E115" i="4"/>
  <c r="E114" i="4"/>
  <c r="E113" i="4"/>
  <c r="E133" i="4" l="1"/>
  <c r="A37" i="4" l="1"/>
  <c r="A38" i="4" s="1"/>
  <c r="A39" i="4" s="1"/>
  <c r="A40" i="4" s="1"/>
  <c r="A43" i="4" s="1"/>
  <c r="A44" i="4" s="1"/>
  <c r="A45" i="4" s="1"/>
  <c r="A46" i="4" s="1"/>
  <c r="A49" i="4" s="1"/>
  <c r="A50" i="4" l="1"/>
  <c r="A51" i="4" s="1"/>
  <c r="A52" i="4" s="1"/>
  <c r="A53" i="4" s="1"/>
  <c r="A54" i="4" s="1"/>
  <c r="A55" i="4" s="1"/>
  <c r="A109" i="4" s="1"/>
  <c r="A110" i="4" s="1"/>
  <c r="A111" i="4" s="1"/>
  <c r="A112" i="4" s="1"/>
  <c r="A113" i="4" s="1"/>
  <c r="A114" i="4" l="1"/>
  <c r="A115" i="4" s="1"/>
  <c r="A116" i="4" s="1"/>
  <c r="A117" i="4" s="1"/>
  <c r="A118" i="4" s="1"/>
  <c r="A119" i="4" s="1"/>
  <c r="A133" i="4" s="1"/>
  <c r="A134" i="4" s="1"/>
  <c r="A137" i="4" s="1"/>
  <c r="A138" i="4" s="1"/>
  <c r="A139" i="4" s="1"/>
  <c r="A140" i="4" s="1"/>
  <c r="A141" i="4" s="1"/>
  <c r="A145" i="4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69" i="4" s="1"/>
  <c r="A172" i="4" s="1"/>
  <c r="A173" i="4" s="1"/>
</calcChain>
</file>

<file path=xl/sharedStrings.xml><?xml version="1.0" encoding="utf-8"?>
<sst xmlns="http://schemas.openxmlformats.org/spreadsheetml/2006/main" count="467" uniqueCount="228">
  <si>
    <t>ks</t>
  </si>
  <si>
    <t>mulč drcená borová kůra tl. 100 mm</t>
  </si>
  <si>
    <t>kg</t>
  </si>
  <si>
    <t>Rotavátorování - zapravení substrátu</t>
  </si>
  <si>
    <t xml:space="preserve">jemné terénní modelace - urovnání do +- 1 cm </t>
  </si>
  <si>
    <t>3x hrabání</t>
  </si>
  <si>
    <t>chránička kmene proti poškození strunovou sekačkou</t>
  </si>
  <si>
    <t>nadzemní kotvení - 3 kůly dřevěné impregnované dl 3,5 m, spojovací příčky, dráty, pásky</t>
  </si>
  <si>
    <t>zhotovení závlahové mísy</t>
  </si>
  <si>
    <r>
      <t>m</t>
    </r>
    <r>
      <rPr>
        <vertAlign val="superscript"/>
        <sz val="10"/>
        <rFont val="Calibri Light"/>
        <family val="2"/>
        <charset val="238"/>
      </rPr>
      <t>3</t>
    </r>
  </si>
  <si>
    <r>
      <t>m</t>
    </r>
    <r>
      <rPr>
        <vertAlign val="superscript"/>
        <sz val="10"/>
        <rFont val="Calibri Light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</si>
  <si>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zálivka 10x10l/m</t>
    </r>
    <r>
      <rPr>
        <vertAlign val="superscript"/>
        <sz val="10"/>
        <rFont val="Calibri Light"/>
        <family val="2"/>
        <charset val="238"/>
      </rPr>
      <t>2</t>
    </r>
  </si>
  <si>
    <t>hnojení 5g / m2 po první seči</t>
  </si>
  <si>
    <t>jarní vyhrabání  trávníku,  odvoz odpadu, 1x cykl ročně</t>
  </si>
  <si>
    <t>odstranění výmladků 1x/ ročně</t>
  </si>
  <si>
    <t>kontrola, popř. výchovný řez 1x ročně</t>
  </si>
  <si>
    <t>minerální hnojení  (0,25 kg / 1x dávka /1 strom), 1x ročně</t>
  </si>
  <si>
    <t>STROMY - kmen 18/20 cm, bal, výška nasazení koruny 2,5 m</t>
  </si>
  <si>
    <t>hnojení startovací (30g /m2)</t>
  </si>
  <si>
    <t>zalití po založení trávníku</t>
  </si>
  <si>
    <t>dosev trávníku ( ruční  lokálně  10 % z ploch), 1 x ročně</t>
  </si>
  <si>
    <t>Výsadba stromů</t>
  </si>
  <si>
    <r>
      <t>m</t>
    </r>
    <r>
      <rPr>
        <vertAlign val="superscript"/>
        <sz val="12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</si>
  <si>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>m</t>
    </r>
    <r>
      <rPr>
        <vertAlign val="superscript"/>
        <sz val="12"/>
        <color indexed="8"/>
        <rFont val="Calibri"/>
        <family val="2"/>
        <charset val="238"/>
      </rPr>
      <t>2</t>
    </r>
  </si>
  <si>
    <t>kontrola, příp. výměna úvazků 10% 1x ročně</t>
  </si>
  <si>
    <t>ŘEŠENÍ VEGETACE A SOUVISEJÍCÍCH TERÉNNÍCH ÚPRAV</t>
  </si>
  <si>
    <t>g</t>
  </si>
  <si>
    <t>opakování 2x</t>
  </si>
  <si>
    <t>ŘEŠENÍ ZELENĚ</t>
  </si>
  <si>
    <t>tabletové hnojivo s postupným uvolňováním 10g/ks</t>
  </si>
  <si>
    <t>Rozvojová péče do konce vegetačního období</t>
  </si>
  <si>
    <t xml:space="preserve">kosení 10x / rok </t>
  </si>
  <si>
    <t>kosení 1x</t>
  </si>
  <si>
    <t>hnojení plnohodnotným hnojivem dle výrobce, cca 30g/m2</t>
  </si>
  <si>
    <t>trávníkový substrát</t>
  </si>
  <si>
    <r>
      <t>Osetí včetně osiva (20-30 g/m</t>
    </r>
    <r>
      <rPr>
        <vertAlign val="superscript"/>
        <sz val="10"/>
        <rFont val="Calibri Light"/>
        <family val="2"/>
        <charset val="238"/>
      </rPr>
      <t>2</t>
    </r>
    <r>
      <rPr>
        <sz val="10"/>
        <rFont val="Calibri Light"/>
        <family val="2"/>
        <charset val="238"/>
      </rPr>
      <t xml:space="preserve">), </t>
    </r>
    <r>
      <rPr>
        <b/>
        <sz val="10"/>
        <rFont val="Calibri Light"/>
        <family val="2"/>
        <charset val="238"/>
      </rPr>
      <t>parková směs do sucha</t>
    </r>
    <r>
      <rPr>
        <sz val="10"/>
        <rFont val="Calibri Light"/>
        <family val="2"/>
        <charset val="238"/>
      </rPr>
      <t>, přesné složení upřesněno dle stanovištních podmínek během realizace a odsouhlaseno architektem</t>
    </r>
  </si>
  <si>
    <t>opakování 3x</t>
  </si>
  <si>
    <t>dle počasí</t>
  </si>
  <si>
    <t>substrát: 40% ornice, 30% kompost, 30% ostrohranný štěrk fr. 4/8 mm</t>
  </si>
  <si>
    <t>1 tableta=10g</t>
  </si>
  <si>
    <t>počet ks stromů, nikoliv kůlů</t>
  </si>
  <si>
    <t>mulčování výsadbové jámy kůrou tl. 100 mm</t>
  </si>
  <si>
    <t>1 m3=0,5 t</t>
  </si>
  <si>
    <t>100 l/ strom</t>
  </si>
  <si>
    <r>
      <t>Osetí včetně osiva (20-30 g/m</t>
    </r>
    <r>
      <rPr>
        <vertAlign val="superscript"/>
        <sz val="10"/>
        <rFont val="Calibri Light"/>
        <family val="2"/>
        <charset val="238"/>
      </rPr>
      <t>2</t>
    </r>
    <r>
      <rPr>
        <sz val="10"/>
        <rFont val="Calibri Light"/>
        <family val="2"/>
        <charset val="238"/>
      </rPr>
      <t xml:space="preserve">), </t>
    </r>
    <r>
      <rPr>
        <b/>
        <sz val="10"/>
        <rFont val="Calibri Light"/>
        <family val="2"/>
        <charset val="238"/>
      </rPr>
      <t>speciální suchovzdorná směs do pojížděných dlažeb</t>
    </r>
    <r>
      <rPr>
        <sz val="10"/>
        <rFont val="Calibri Light"/>
        <family val="2"/>
        <charset val="238"/>
      </rPr>
      <t>, přesné složení upřesněno dle stanovištních podmínek během realizace a odsouhlaseno architektem</t>
    </r>
  </si>
  <si>
    <t>dosetí distanční plochy, vč. osiva, (ruční  lokálně, 40 % 1. rok , 20 % 2. rok)</t>
  </si>
  <si>
    <t>Parkový trávník INTENZIVNÍ</t>
  </si>
  <si>
    <t>chemické odplevelení - dle původu zeminy min. 1x</t>
  </si>
  <si>
    <t>opakování 1x</t>
  </si>
  <si>
    <t>Parkový trávník EXTENZIVNÍ</t>
  </si>
  <si>
    <t>odstranění zbytků biomasy a dalších příměsí</t>
  </si>
  <si>
    <t>10l/m2</t>
  </si>
  <si>
    <r>
      <t>Osetí včetně osiva (15-20 g/m</t>
    </r>
    <r>
      <rPr>
        <vertAlign val="superscript"/>
        <sz val="10"/>
        <rFont val="Calibri Light"/>
        <family val="2"/>
        <charset val="238"/>
      </rPr>
      <t>2</t>
    </r>
    <r>
      <rPr>
        <sz val="10"/>
        <rFont val="Calibri Light"/>
        <family val="2"/>
        <charset val="238"/>
      </rPr>
      <t xml:space="preserve">), </t>
    </r>
    <r>
      <rPr>
        <b/>
        <sz val="10"/>
        <rFont val="Calibri Light"/>
        <family val="2"/>
        <charset val="238"/>
      </rPr>
      <t>parková směs do sucha s příměsí bylin</t>
    </r>
    <r>
      <rPr>
        <sz val="10"/>
        <rFont val="Calibri Light"/>
        <family val="2"/>
        <charset val="238"/>
      </rPr>
      <t>, přesné složení upřesněno dle stanovištních podmínek během realizace a odsouhlaseno architektem</t>
    </r>
  </si>
  <si>
    <t xml:space="preserve">kosení 3x / rok </t>
  </si>
  <si>
    <r>
      <t>zálivka 5x10l/m</t>
    </r>
    <r>
      <rPr>
        <vertAlign val="superscript"/>
        <sz val="10"/>
        <rFont val="Calibri Light"/>
        <family val="2"/>
        <charset val="238"/>
      </rPr>
      <t>2</t>
    </r>
  </si>
  <si>
    <t>včetně osiva</t>
  </si>
  <si>
    <t>odstranění kotvení - konec 2. roku/3. rok</t>
  </si>
  <si>
    <t xml:space="preserve">ochrana kmene proti korní spále z rákosové rohože </t>
  </si>
  <si>
    <t>hnojení tabletovým pomalu rozpustným hnojivem 5 ks/ strom</t>
  </si>
  <si>
    <t>zalití po výsadbě 100 l / strom</t>
  </si>
  <si>
    <t>drenážní vrstva štěrk 16/32</t>
  </si>
  <si>
    <t>ošetření dřevin po výsadbě 2x cykl</t>
  </si>
  <si>
    <t>zálivka 10*100 l / strom</t>
  </si>
  <si>
    <t>l</t>
  </si>
  <si>
    <t>výchovný řez 1x</t>
  </si>
  <si>
    <t>kontrola kotvení 1x</t>
  </si>
  <si>
    <t>chemické odplevelení stávájícího trávníku 2x</t>
  </si>
  <si>
    <t>rotavátorování 2x</t>
  </si>
  <si>
    <t>vyčištění závlah.mísy - 2x</t>
  </si>
  <si>
    <t>vertikutace - 2x</t>
  </si>
  <si>
    <t>urovnání substrátu mezi kostkou - hrabání 2x</t>
  </si>
  <si>
    <t>válcování 2x</t>
  </si>
  <si>
    <t>trávník, založený výsevem do spar</t>
  </si>
  <si>
    <t>odplevelení 1x ročně</t>
  </si>
  <si>
    <t>zalití po založení trávníku 10l/m2</t>
  </si>
  <si>
    <t>40% sléhavost</t>
  </si>
  <si>
    <t>koeficient slehnutí cca 1,4, 1 m3 = 1,5 t</t>
  </si>
  <si>
    <t>D4 – SO 04</t>
  </si>
  <si>
    <t>Zatravněná dlažba se širokou spárou</t>
  </si>
  <si>
    <t>TC</t>
  </si>
  <si>
    <t>Tilia cordata</t>
  </si>
  <si>
    <t>JRE</t>
  </si>
  <si>
    <t>PAB</t>
  </si>
  <si>
    <t>PAK</t>
  </si>
  <si>
    <t>PDA</t>
  </si>
  <si>
    <t>PDW</t>
  </si>
  <si>
    <t>MDG</t>
  </si>
  <si>
    <t>MDP</t>
  </si>
  <si>
    <t>MDL</t>
  </si>
  <si>
    <t>Juglans regia 'Mars'</t>
  </si>
  <si>
    <t>Prunus avium 'Burlat'</t>
  </si>
  <si>
    <t>Prunus avium 'Karešova'</t>
  </si>
  <si>
    <t>Prunus domestica 'Augustinka'</t>
  </si>
  <si>
    <t>Prunus domestica 'Wangenheimova'</t>
  </si>
  <si>
    <t>Malus domestica 'Grávštýnské'</t>
  </si>
  <si>
    <t>Malus domestica 'Panenské české'</t>
  </si>
  <si>
    <t>Malus domestica 'Průsvitné letní'</t>
  </si>
  <si>
    <t>Následná péče 3 roky</t>
  </si>
  <si>
    <t>zálivka 15*100 l / strom / ročně</t>
  </si>
  <si>
    <t>Výsadba živého plotu</t>
  </si>
  <si>
    <t>zálivka 10*30 l / sazenice</t>
  </si>
  <si>
    <t>Výsadba keřů</t>
  </si>
  <si>
    <t>Amelanchier ovalis</t>
  </si>
  <si>
    <t>Cornus mas</t>
  </si>
  <si>
    <t>Corylus avellana</t>
  </si>
  <si>
    <t>Crataegus monogyna</t>
  </si>
  <si>
    <t>Prunus spinosa</t>
  </si>
  <si>
    <t>Rosa canina</t>
  </si>
  <si>
    <t>Viburnum opulus</t>
  </si>
  <si>
    <t>bm</t>
  </si>
  <si>
    <t>stržení travního drnu, odvoz na skládku nebo kompostárnu, popř. do vlastního skládkového hospodářství</t>
  </si>
  <si>
    <r>
      <t>m</t>
    </r>
    <r>
      <rPr>
        <vertAlign val="superscript"/>
        <sz val="10"/>
        <rFont val="Calibri Light"/>
        <family val="2"/>
        <charset val="238"/>
      </rPr>
      <t>2</t>
    </r>
  </si>
  <si>
    <t xml:space="preserve">příprava půdy (kultivátorování, urovnání půdy hrabáním, jemné terénní úpravy) </t>
  </si>
  <si>
    <t>výměna půdy z 50 %, doplnění substrátem</t>
  </si>
  <si>
    <t>do hloubky 0,5 m</t>
  </si>
  <si>
    <t>koeficient slehnutí 1,4</t>
  </si>
  <si>
    <t>výsadba dřevin s balem vč. výchovného řezu po výsadbě</t>
  </si>
  <si>
    <t>Carpinus betulus, špičák výšky 0,8-1 m</t>
  </si>
  <si>
    <t>hnojení, tabletové hnojivo s postupným uvolňováním živin 30 g/ks</t>
  </si>
  <si>
    <t>mulčování borkou tl. 10 cm</t>
  </si>
  <si>
    <t>šířka 0,5 m</t>
  </si>
  <si>
    <t>tvarovací řez živého plotu 2x ročně</t>
  </si>
  <si>
    <t>substrát: 40 % ornice nebo kvalitní zahradní zemina, 30% kompost, 30 %  písek nebo štěrk fr. 2-4</t>
  </si>
  <si>
    <t>zálivka 30 l/ks</t>
  </si>
  <si>
    <t>spon 3,5 ks/bm</t>
  </si>
  <si>
    <t>zahradní substrát pro výsadbu - 40% ornice nebo kvalitní zahradní zemina, 30% kompost, 30%  písek nebo štěrk fr. 2-4</t>
  </si>
  <si>
    <r>
      <t>m</t>
    </r>
    <r>
      <rPr>
        <vertAlign val="superscript"/>
        <sz val="10"/>
        <color rgb="FF000000"/>
        <rFont val="Calibri Light"/>
        <family val="2"/>
        <charset val="238"/>
      </rPr>
      <t>3</t>
    </r>
  </si>
  <si>
    <r>
      <t>m</t>
    </r>
    <r>
      <rPr>
        <vertAlign val="superscript"/>
        <sz val="10"/>
        <color rgb="FF000000"/>
        <rFont val="Calibri Light"/>
        <family val="2"/>
        <charset val="238"/>
      </rPr>
      <t>2</t>
    </r>
  </si>
  <si>
    <t>hnojivo postupně rozpustné k rostlinám - tablety 10 g, 3 ks /keř</t>
  </si>
  <si>
    <t>KEŘ LISTNATÝ - bal, dobře prokořeněné, výška cca 100-250 cm</t>
  </si>
  <si>
    <t>Rozvojová péče (od založení do předání stavby)</t>
  </si>
  <si>
    <t>voda na zálivku 10*30 l / keř</t>
  </si>
  <si>
    <t>kontrola, popř. řez keřů 1x ročně</t>
  </si>
  <si>
    <t>odplevelení záhonu keřů 2x ročně</t>
  </si>
  <si>
    <t>minerální hnojení 0,05kg/ 1x dávka /1 keř  / ročně 1.-2. rok</t>
  </si>
  <si>
    <t>VÝSADBA CIBULOVIN DO TRÁVNÍKU</t>
  </si>
  <si>
    <t>hloubení jamek pro výsadbu cibulovin</t>
  </si>
  <si>
    <t>výsadba cibulovin - sortiment viz. Seznam</t>
  </si>
  <si>
    <t>cibuloviny - I. Jakost - sortiment viz. Seznam</t>
  </si>
  <si>
    <t>voda na zálivku 15*30 l / keř, 1.-3. rok</t>
  </si>
  <si>
    <t>m2</t>
  </si>
  <si>
    <t>m3</t>
  </si>
  <si>
    <t>štěrkový trávník celkem</t>
  </si>
  <si>
    <t>hutněné zářezy</t>
  </si>
  <si>
    <t>výkop pro štěrkový trávník do projektované hloubky celková -0,45</t>
  </si>
  <si>
    <t>SUBSTRÁTY</t>
  </si>
  <si>
    <t>substrát celkem  / ornice: ŠD 8/16 30:70, mícháno na mezideponii</t>
  </si>
  <si>
    <t>ZALOŽENÍ</t>
  </si>
  <si>
    <t>válcování válem 3,5 t bez vibrace</t>
  </si>
  <si>
    <t>odplevelení - dle původu zeminy min. 1x</t>
  </si>
  <si>
    <t>válcování po výsevu, závlaha, hnojení</t>
  </si>
  <si>
    <t>Rozvojová péče</t>
  </si>
  <si>
    <t>dosetí 20 g/m2, vč. Osiva  cca 40% ploch</t>
  </si>
  <si>
    <t>dosypání kavern zeminou, hrabání  cca 40% ploch, tl. 5cm</t>
  </si>
  <si>
    <t>kosení 5x</t>
  </si>
  <si>
    <t>hnojení (5g dusíku/m2) 1x ročně</t>
  </si>
  <si>
    <r>
      <t>m</t>
    </r>
    <r>
      <rPr>
        <vertAlign val="superscript"/>
        <sz val="10"/>
        <rFont val="Calibri Light"/>
        <family val="2"/>
        <charset val="238"/>
      </rPr>
      <t>2</t>
    </r>
    <r>
      <rPr>
        <sz val="11"/>
        <color indexed="8"/>
        <rFont val="Calibri"/>
        <family val="2"/>
        <charset val="238"/>
      </rPr>
      <t/>
    </r>
  </si>
  <si>
    <t>válcování</t>
  </si>
  <si>
    <t>odplevelení 1x</t>
  </si>
  <si>
    <t>1. sejmutí travního drnu tl. 10 cm</t>
  </si>
  <si>
    <t>plocha stávajícího trávníku</t>
  </si>
  <si>
    <t>1. Odvoz odpadu na skládku / kompost vč. poplatku za skládkovné nebo recyklace na vlastní náklady ve vlastním odpadovém hospodářství</t>
  </si>
  <si>
    <t>odvoz travního drnu</t>
  </si>
  <si>
    <t>04.1.</t>
  </si>
  <si>
    <t>04.1.b</t>
  </si>
  <si>
    <t>04.1.c</t>
  </si>
  <si>
    <t>04.2.a</t>
  </si>
  <si>
    <t>04.2.b</t>
  </si>
  <si>
    <t>04.2.c</t>
  </si>
  <si>
    <t>04.3.a</t>
  </si>
  <si>
    <t>04.3.b</t>
  </si>
  <si>
    <t>04.3.c</t>
  </si>
  <si>
    <t>04.4.A.b</t>
  </si>
  <si>
    <t>04.4.A.c</t>
  </si>
  <si>
    <t>04.4.B.b</t>
  </si>
  <si>
    <t>04.4.B.c</t>
  </si>
  <si>
    <t>04.4.C.b</t>
  </si>
  <si>
    <t>04.4.C.c</t>
  </si>
  <si>
    <t>04.4.D.b</t>
  </si>
  <si>
    <t>04.4.D.c</t>
  </si>
  <si>
    <t>04.4.A.a</t>
  </si>
  <si>
    <t>04.4.B.a</t>
  </si>
  <si>
    <t>04.4.C.a</t>
  </si>
  <si>
    <t>04.4.D.a</t>
  </si>
  <si>
    <t>04.5.a</t>
  </si>
  <si>
    <t>výchovný řez po výsadbě 1x</t>
  </si>
  <si>
    <t>Výsadba stromů VE VOLNÉ PŮDĚ</t>
  </si>
  <si>
    <r>
      <t>m</t>
    </r>
    <r>
      <rPr>
        <vertAlign val="superscript"/>
        <sz val="10"/>
        <rFont val="Calibri Light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</si>
  <si>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Hloubení jamek pro výsadbu dřevin s výměnou půdy ze 100% - výsadbové jámy 4 m3</t>
  </si>
  <si>
    <t>sléhavost 40 %</t>
  </si>
  <si>
    <t xml:space="preserve">Štěrkový trávník </t>
  </si>
  <si>
    <t xml:space="preserve">1. pojízdný - výkop pro štěrkový trávník po sejmutí drnu 0,35 m </t>
  </si>
  <si>
    <t xml:space="preserve">pojízdný podkladní vrstva 0,3 m ze ŠD 0/63, hutnění </t>
  </si>
  <si>
    <t xml:space="preserve">pojízdný - rozprostření substrátu pro štěrkový trávník (ornice: ŠD 8/16 30:70) </t>
  </si>
  <si>
    <t>pojízdný hl. 0,45 m</t>
  </si>
  <si>
    <r>
      <t>ZALOŽENÍ ŠTĚRKOVÉHO TRÁVNÍKU /  SUCHO, SLUNCE Osetí včetně osiva (30 g/m</t>
    </r>
    <r>
      <rPr>
        <vertAlign val="superscript"/>
        <sz val="10"/>
        <rFont val="Calibri Light"/>
        <family val="2"/>
        <charset val="238"/>
      </rPr>
      <t>2</t>
    </r>
    <r>
      <rPr>
        <sz val="10"/>
        <rFont val="Calibri Light"/>
        <family val="2"/>
        <charset val="238"/>
      </rPr>
      <t>), speciální směs, přesné složení upřesněno dle stanovištních podmínek během realizace a odsouhlaseno architektem</t>
    </r>
  </si>
  <si>
    <t>výsadba do hníz do 5  nebo 10 kusech</t>
  </si>
  <si>
    <t>počet ks kůlů</t>
  </si>
  <si>
    <t>bambusová tyč - spojovací příčka</t>
  </si>
  <si>
    <t>Hloubení jamek pro výsadbu dřevin s výměnou půdy z 50 %, objem do 0,4 m3</t>
  </si>
  <si>
    <t>výsadba keřů s balem D do 0,4 m do jamek s výměnou půdy z 50%</t>
  </si>
  <si>
    <t>nadzemní kotvení - kůly dřevěné impregnované dl 1,5 m, d 6 cm, dráty, pásky</t>
  </si>
  <si>
    <t>podzemní kotvení</t>
  </si>
  <si>
    <t>rozprostření a urovnání trávníkového substrátu tl. 5 cm</t>
  </si>
  <si>
    <t>tl. 5 cm</t>
  </si>
  <si>
    <t>rozprostření a urovnání trávníkového substrátu tl. 3 cm</t>
  </si>
  <si>
    <t>tl. 3 cm</t>
  </si>
  <si>
    <t>regenerace stávajícího trávníku</t>
  </si>
  <si>
    <t>OVOCNÉ STROMY - kmen 10/12 cm, bal</t>
  </si>
  <si>
    <t>Výsadba stromů obvod 18/20, kmen 2,5 m, bal</t>
  </si>
  <si>
    <t>Výsadba stromů VE ZPEVNĚNÉ PLOŠE</t>
  </si>
  <si>
    <t>hloubení jamek pro výsadbu dřevin s výměnou půdy z 50 %, objem 1 m3</t>
  </si>
  <si>
    <t>výsadba stromů listnatých ok 18/20, kmen 2,5 m, bal</t>
  </si>
  <si>
    <t>výsadba stromů ovocných ok 10/12</t>
  </si>
  <si>
    <t>225,5 celkem</t>
  </si>
  <si>
    <t>2. založení štěrkového trávníku bez podkladních vrstev - pouze vegetační vrstva</t>
  </si>
  <si>
    <t>VÝKOPY / NA STÁVAJÍCÍM TRÁVNÍKU</t>
  </si>
  <si>
    <t>vertikutace 3x</t>
  </si>
  <si>
    <t>zapískování vertikutovaného trávníku</t>
  </si>
  <si>
    <t>pokosení trávníku před vertikutací</t>
  </si>
  <si>
    <t>odstranění zbytků biomasy</t>
  </si>
  <si>
    <t>kosení 10x</t>
  </si>
  <si>
    <t>odplevelení 2x ročně</t>
  </si>
  <si>
    <t>p.č.</t>
  </si>
  <si>
    <t>popis výkres</t>
  </si>
  <si>
    <t>jednotka</t>
  </si>
  <si>
    <t>počet jednotek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</si>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</sst>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 Light"/>
      <family val="2"/>
      <charset val="238"/>
    </font>
    <font>
      <i/>
      <sz val="10"/>
      <name val="Calibri Light"/>
      <family val="2"/>
      <charset val="238"/>
    </font>
    <font>
      <vertAlign val="superscript"/>
      <sz val="10"/>
      <name val="Calibri Light"/>
      <family val="2"/>
      <charset val="238"/>
    </font>
    <font>
      <b/>
      <sz val="10"/>
      <name val="Calibri Light"/>
      <family val="2"/>
      <charset val="238"/>
    </font>
    <font>
      <vertAlign val="superscript"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8"/>
      <color rgb="FF800080"/>
      <name val="Arial CE"/>
      <family val="2"/>
      <charset val="238"/>
    </font>
    <font>
      <sz val="11"/>
      <color theme="1"/>
      <name val="Liberation Sans"/>
      <charset val="238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sz val="8"/>
      <name val="Calibri"/>
      <family val="2"/>
      <charset val="238"/>
      <scheme val="minor"/>
    </font>
    <font>
      <sz val="8"/>
      <name val="Calibri Light"/>
      <family val="2"/>
      <charset val="238"/>
    </font>
    <font>
      <vertAlign val="superscript"/>
      <sz val="10"/>
      <color rgb="FF000000"/>
      <name val="Calibri Light"/>
      <family val="2"/>
      <charset val="238"/>
    </font>
    <font>
      <sz val="10"/>
      <color rgb="FFFF0000"/>
      <name val="Calibri Light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9">
    <xf numFmtId="0" fontId="0" fillId="0" borderId="0" xfId="0"/>
    <xf numFmtId="0" fontId="3" fillId="0" borderId="1" xfId="1" applyFont="1" applyBorder="1" applyAlignment="1">
      <alignment horizontal="justify" vertical="top"/>
    </xf>
    <xf numFmtId="0" fontId="2" fillId="0" borderId="1" xfId="1" applyFont="1" applyBorder="1" applyAlignment="1">
      <alignment horizontal="justify" vertical="top"/>
    </xf>
    <xf numFmtId="0" fontId="2" fillId="0" borderId="1" xfId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right" vertical="center"/>
    </xf>
    <xf numFmtId="0" fontId="2" fillId="0" borderId="1" xfId="1" applyFont="1" applyBorder="1"/>
    <xf numFmtId="0" fontId="2" fillId="0" borderId="0" xfId="1" applyFont="1"/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wrapText="1"/>
    </xf>
    <xf numFmtId="0" fontId="5" fillId="0" borderId="1" xfId="1" applyFont="1" applyBorder="1" applyAlignment="1">
      <alignment horizontal="justify" vertical="top"/>
    </xf>
    <xf numFmtId="0" fontId="2" fillId="0" borderId="0" xfId="1" applyFont="1" applyAlignment="1">
      <alignment wrapText="1"/>
    </xf>
    <xf numFmtId="0" fontId="2" fillId="0" borderId="0" xfId="1" applyFont="1" applyAlignment="1">
      <alignment horizontal="left"/>
    </xf>
    <xf numFmtId="0" fontId="2" fillId="2" borderId="1" xfId="1" applyFont="1" applyFill="1" applyBorder="1"/>
    <xf numFmtId="0" fontId="2" fillId="2" borderId="1" xfId="1" applyFont="1" applyFill="1" applyBorder="1" applyAlignment="1">
      <alignment horizontal="left"/>
    </xf>
    <xf numFmtId="0" fontId="2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0" fillId="0" borderId="0" xfId="0" applyFont="1"/>
    <xf numFmtId="0" fontId="2" fillId="2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right" vertical="center"/>
    </xf>
    <xf numFmtId="0" fontId="0" fillId="0" borderId="1" xfId="0" applyBorder="1"/>
    <xf numFmtId="0" fontId="2" fillId="2" borderId="1" xfId="1" applyFont="1" applyFill="1" applyBorder="1" applyAlignment="1">
      <alignment wrapText="1"/>
    </xf>
    <xf numFmtId="165" fontId="2" fillId="0" borderId="1" xfId="1" applyNumberFormat="1" applyFont="1" applyBorder="1" applyAlignment="1">
      <alignment horizontal="justify" vertical="top" wrapText="1"/>
    </xf>
    <xf numFmtId="0" fontId="2" fillId="0" borderId="3" xfId="1" applyFont="1" applyBorder="1"/>
    <xf numFmtId="0" fontId="2" fillId="2" borderId="1" xfId="1" applyFont="1" applyFill="1" applyBorder="1" applyAlignment="1">
      <alignment horizontal="right"/>
    </xf>
    <xf numFmtId="0" fontId="5" fillId="0" borderId="1" xfId="1" applyFont="1" applyBorder="1" applyAlignment="1">
      <alignment horizontal="left" wrapText="1"/>
    </xf>
    <xf numFmtId="0" fontId="2" fillId="0" borderId="5" xfId="1" applyFont="1" applyBorder="1" applyAlignment="1">
      <alignment horizontal="left"/>
    </xf>
    <xf numFmtId="0" fontId="11" fillId="0" borderId="4" xfId="0" applyFont="1" applyBorder="1"/>
    <xf numFmtId="0" fontId="11" fillId="0" borderId="6" xfId="0" applyFont="1" applyBorder="1"/>
    <xf numFmtId="0" fontId="2" fillId="0" borderId="6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1" xfId="1" applyFont="1" applyBorder="1" applyAlignment="1">
      <alignment horizontal="justify"/>
    </xf>
    <xf numFmtId="0" fontId="13" fillId="0" borderId="1" xfId="1" applyFont="1" applyBorder="1" applyAlignment="1">
      <alignment wrapText="1"/>
    </xf>
    <xf numFmtId="0" fontId="2" fillId="0" borderId="1" xfId="1" applyFont="1" applyBorder="1" applyAlignment="1">
      <alignment horizontal="left" wrapText="1"/>
    </xf>
    <xf numFmtId="164" fontId="2" fillId="0" borderId="1" xfId="1" applyNumberFormat="1" applyFont="1" applyBorder="1" applyAlignment="1">
      <alignment horizontal="right" vertical="center"/>
    </xf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/>
    <xf numFmtId="0" fontId="2" fillId="2" borderId="3" xfId="1" applyFont="1" applyFill="1" applyBorder="1" applyAlignment="1">
      <alignment wrapText="1"/>
    </xf>
    <xf numFmtId="4" fontId="2" fillId="0" borderId="1" xfId="1" applyNumberFormat="1" applyFont="1" applyBorder="1" applyAlignment="1">
      <alignment horizontal="right" vertical="center"/>
    </xf>
    <xf numFmtId="4" fontId="2" fillId="0" borderId="1" xfId="1" applyNumberFormat="1" applyFont="1" applyBorder="1" applyAlignment="1">
      <alignment horizontal="right"/>
    </xf>
    <xf numFmtId="0" fontId="2" fillId="0" borderId="7" xfId="1" applyFont="1" applyBorder="1" applyAlignment="1">
      <alignment vertical="top" wrapText="1"/>
    </xf>
    <xf numFmtId="0" fontId="2" fillId="0" borderId="7" xfId="1" applyFont="1" applyBorder="1" applyAlignment="1">
      <alignment wrapText="1"/>
    </xf>
    <xf numFmtId="0" fontId="5" fillId="0" borderId="7" xfId="1" applyFont="1" applyBorder="1" applyAlignment="1">
      <alignment vertical="top" wrapText="1"/>
    </xf>
    <xf numFmtId="164" fontId="2" fillId="0" borderId="1" xfId="1" applyNumberFormat="1" applyFont="1" applyBorder="1" applyAlignment="1">
      <alignment horizontal="right"/>
    </xf>
    <xf numFmtId="0" fontId="5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right" vertical="center"/>
    </xf>
    <xf numFmtId="0" fontId="2" fillId="0" borderId="1" xfId="1" applyFont="1" applyBorder="1" applyAlignment="1">
      <alignment horizontal="justify" vertical="center"/>
    </xf>
    <xf numFmtId="0" fontId="2" fillId="0" borderId="3" xfId="1" applyFont="1" applyBorder="1" applyAlignment="1">
      <alignment horizontal="left"/>
    </xf>
    <xf numFmtId="0" fontId="5" fillId="0" borderId="1" xfId="1" applyFont="1" applyBorder="1"/>
    <xf numFmtId="165" fontId="2" fillId="0" borderId="1" xfId="1" applyNumberFormat="1" applyFont="1" applyBorder="1"/>
    <xf numFmtId="1" fontId="2" fillId="0" borderId="1" xfId="1" applyNumberFormat="1" applyFont="1" applyBorder="1"/>
    <xf numFmtId="1" fontId="2" fillId="0" borderId="1" xfId="1" applyNumberFormat="1" applyFont="1" applyBorder="1" applyAlignment="1">
      <alignment horizontal="right" vertical="center"/>
    </xf>
    <xf numFmtId="4" fontId="15" fillId="0" borderId="1" xfId="1" applyNumberFormat="1" applyFont="1" applyBorder="1" applyAlignment="1">
      <alignment horizontal="right" vertical="center"/>
    </xf>
    <xf numFmtId="0" fontId="2" fillId="2" borderId="1" xfId="1" applyFont="1" applyFill="1" applyBorder="1" applyAlignment="1">
      <alignment horizontal="left" wrapText="1"/>
    </xf>
    <xf numFmtId="0" fontId="2" fillId="2" borderId="0" xfId="1" applyFont="1" applyFill="1" applyAlignment="1">
      <alignment horizontal="left"/>
    </xf>
    <xf numFmtId="0" fontId="2" fillId="0" borderId="0" xfId="1" applyFont="1" applyAlignment="1">
      <alignment horizontal="justify" vertical="top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right" vertical="center"/>
    </xf>
    <xf numFmtId="0" fontId="2" fillId="0" borderId="8" xfId="1" applyFont="1" applyBorder="1" applyAlignment="1">
      <alignment wrapText="1"/>
    </xf>
    <xf numFmtId="0" fontId="2" fillId="0" borderId="9" xfId="1" applyFont="1" applyBorder="1" applyAlignment="1">
      <alignment horizontal="center"/>
    </xf>
    <xf numFmtId="0" fontId="17" fillId="2" borderId="1" xfId="0" applyFont="1" applyFill="1" applyBorder="1" applyAlignment="1">
      <alignment horizontal="left"/>
    </xf>
    <xf numFmtId="0" fontId="17" fillId="2" borderId="1" xfId="0" applyFont="1" applyFill="1" applyBorder="1"/>
    <xf numFmtId="0" fontId="17" fillId="2" borderId="1" xfId="0" applyFont="1" applyFill="1" applyBorder="1" applyAlignment="1">
      <alignment wrapText="1"/>
    </xf>
    <xf numFmtId="0" fontId="5" fillId="2" borderId="1" xfId="1" applyFont="1" applyFill="1" applyBorder="1" applyAlignment="1">
      <alignment horizontal="left" wrapText="1"/>
    </xf>
    <xf numFmtId="0" fontId="5" fillId="2" borderId="7" xfId="1" applyFont="1" applyFill="1" applyBorder="1" applyAlignment="1">
      <alignment horizontal="left" wrapText="1"/>
    </xf>
    <xf numFmtId="0" fontId="5" fillId="2" borderId="3" xfId="1" applyFont="1" applyFill="1" applyBorder="1" applyAlignment="1">
      <alignment horizontal="left" wrapText="1"/>
    </xf>
  </cellXfs>
  <cellStyles count="3">
    <cellStyle name="Normální" xfId="0" builtinId="0"/>
    <cellStyle name="normální 1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9"/>
  <sheetViews>
    <sheetView tabSelected="1" zoomScaleNormal="100" zoomScaleSheetLayoutView="100" workbookViewId="0">
      <selection activeCell="O190" sqref="O190"/>
    </sheetView>
  </sheetViews>
  <sheetFormatPr defaultColWidth="9.140625" defaultRowHeight="12.75"/>
  <cols>
    <col min="1" max="1" width="6.140625" style="16" customWidth="1"/>
    <col min="2" max="2" width="7.5703125" style="12" customWidth="1"/>
    <col min="3" max="3" width="49.28515625" style="6" customWidth="1"/>
    <col min="4" max="4" width="7.85546875" style="16" customWidth="1"/>
    <col min="5" max="5" width="12.7109375" style="6" customWidth="1"/>
    <col min="6" max="6" width="6.5703125" style="6" customWidth="1"/>
    <col min="7" max="7" width="16.7109375" style="11" customWidth="1"/>
    <col min="8" max="16384" width="9.140625" style="6"/>
  </cols>
  <sheetData>
    <row r="1" spans="1:7">
      <c r="C1" s="20" t="s">
        <v>25</v>
      </c>
    </row>
    <row r="2" spans="1:7">
      <c r="A2" s="33"/>
      <c r="B2" s="30" t="s">
        <v>77</v>
      </c>
      <c r="C2" s="31" t="s">
        <v>28</v>
      </c>
      <c r="D2" s="32"/>
      <c r="E2" s="5"/>
      <c r="F2" s="5"/>
      <c r="G2" s="9"/>
    </row>
    <row r="3" spans="1:7">
      <c r="A3" s="63" t="s">
        <v>223</v>
      </c>
      <c r="B3" s="63" t="s">
        <v>223</v>
      </c>
      <c r="C3" s="63" t="s">
        <v>224</v>
      </c>
      <c r="D3" s="64" t="s">
        <v>225</v>
      </c>
      <c r="E3" s="64" t="s">
        <v>226</v>
      </c>
      <c r="F3" s="64" t="s">
        <v>141</v>
      </c>
      <c r="G3" s="65" t="s">
        <v>227</v>
      </c>
    </row>
    <row r="4" spans="1:7">
      <c r="A4" s="21"/>
      <c r="B4" s="14" t="s">
        <v>163</v>
      </c>
      <c r="C4" s="66" t="s">
        <v>21</v>
      </c>
      <c r="D4" s="15"/>
      <c r="E4" s="22">
        <v>50</v>
      </c>
      <c r="F4" s="13"/>
      <c r="G4" s="24"/>
    </row>
    <row r="5" spans="1:7">
      <c r="A5" s="21"/>
      <c r="B5" s="14"/>
      <c r="C5" s="66" t="s">
        <v>210</v>
      </c>
      <c r="D5" s="15"/>
      <c r="E5" s="22">
        <v>2</v>
      </c>
      <c r="F5" s="13"/>
      <c r="G5" s="24"/>
    </row>
    <row r="6" spans="1:7" ht="25.5">
      <c r="A6" s="8">
        <v>1</v>
      </c>
      <c r="B6" s="7"/>
      <c r="C6" s="9" t="s">
        <v>188</v>
      </c>
      <c r="D6" s="3" t="s">
        <v>0</v>
      </c>
      <c r="E6" s="5">
        <v>2</v>
      </c>
      <c r="F6" s="5"/>
      <c r="G6" s="9"/>
    </row>
    <row r="7" spans="1:7" ht="25.5" customHeight="1">
      <c r="A7" s="8">
        <v>2</v>
      </c>
      <c r="B7" s="7"/>
      <c r="C7" s="9" t="s">
        <v>38</v>
      </c>
      <c r="D7" s="3" t="s">
        <v>187</v>
      </c>
      <c r="E7" s="5">
        <f>E6*4*1.4</f>
        <v>11.2</v>
      </c>
      <c r="F7" s="5"/>
      <c r="G7" s="9" t="s">
        <v>189</v>
      </c>
    </row>
    <row r="8" spans="1:7" ht="18">
      <c r="A8" s="8">
        <v>3</v>
      </c>
      <c r="B8" s="7"/>
      <c r="C8" s="9" t="s">
        <v>60</v>
      </c>
      <c r="D8" s="3" t="s">
        <v>22</v>
      </c>
      <c r="E8" s="5">
        <f>0.4*E5</f>
        <v>0.8</v>
      </c>
      <c r="F8" s="5"/>
      <c r="G8" s="9"/>
    </row>
    <row r="9" spans="1:7">
      <c r="A9" s="8">
        <v>4</v>
      </c>
      <c r="B9" s="7"/>
      <c r="C9" s="9" t="s">
        <v>209</v>
      </c>
      <c r="D9" s="3" t="s">
        <v>0</v>
      </c>
      <c r="E9" s="5">
        <f>E6</f>
        <v>2</v>
      </c>
      <c r="F9" s="5"/>
      <c r="G9" s="9"/>
    </row>
    <row r="10" spans="1:7">
      <c r="A10" s="8"/>
      <c r="B10" s="7"/>
      <c r="C10" s="47"/>
      <c r="D10" s="3"/>
      <c r="E10" s="48"/>
      <c r="F10" s="5"/>
      <c r="G10" s="9"/>
    </row>
    <row r="11" spans="1:7">
      <c r="A11" s="21"/>
      <c r="B11" s="14"/>
      <c r="C11" s="66" t="s">
        <v>186</v>
      </c>
      <c r="D11" s="15"/>
      <c r="E11" s="22">
        <v>48</v>
      </c>
      <c r="F11" s="13"/>
      <c r="G11" s="24"/>
    </row>
    <row r="12" spans="1:7" ht="25.5">
      <c r="A12" s="8">
        <v>5</v>
      </c>
      <c r="B12" s="7"/>
      <c r="C12" s="9" t="s">
        <v>211</v>
      </c>
      <c r="D12" s="3" t="s">
        <v>0</v>
      </c>
      <c r="E12" s="5">
        <f>E11</f>
        <v>48</v>
      </c>
      <c r="F12" s="5"/>
      <c r="G12" s="9"/>
    </row>
    <row r="13" spans="1:7" ht="25.5" customHeight="1">
      <c r="A13" s="8">
        <v>6</v>
      </c>
      <c r="B13" s="7"/>
      <c r="C13" s="9" t="s">
        <v>38</v>
      </c>
      <c r="D13" s="3" t="s">
        <v>22</v>
      </c>
      <c r="E13" s="5">
        <f>(E12*1.4)/2</f>
        <v>33.599999999999994</v>
      </c>
      <c r="F13" s="5"/>
      <c r="G13" s="9" t="s">
        <v>75</v>
      </c>
    </row>
    <row r="14" spans="1:7" ht="18">
      <c r="A14" s="8">
        <v>7</v>
      </c>
      <c r="B14" s="7"/>
      <c r="C14" s="9" t="s">
        <v>60</v>
      </c>
      <c r="D14" s="3" t="s">
        <v>22</v>
      </c>
      <c r="E14" s="5">
        <f>0.1*E11</f>
        <v>4.8000000000000007</v>
      </c>
      <c r="F14" s="5"/>
      <c r="G14" s="9"/>
    </row>
    <row r="15" spans="1:7">
      <c r="A15" s="8">
        <v>8</v>
      </c>
      <c r="B15" s="7"/>
      <c r="C15" s="9" t="s">
        <v>212</v>
      </c>
      <c r="D15" s="3" t="s">
        <v>0</v>
      </c>
      <c r="E15" s="5">
        <v>23</v>
      </c>
      <c r="F15" s="5"/>
      <c r="G15" s="9"/>
    </row>
    <row r="16" spans="1:7">
      <c r="A16" s="8">
        <v>9</v>
      </c>
      <c r="B16" s="7"/>
      <c r="C16" s="9" t="s">
        <v>213</v>
      </c>
      <c r="D16" s="3" t="s">
        <v>0</v>
      </c>
      <c r="E16" s="5">
        <v>25</v>
      </c>
      <c r="F16" s="5"/>
      <c r="G16" s="9"/>
    </row>
    <row r="17" spans="1:7">
      <c r="A17" s="8">
        <v>10</v>
      </c>
      <c r="B17" s="7"/>
      <c r="C17" s="9"/>
      <c r="D17" s="3"/>
      <c r="E17" s="5"/>
      <c r="F17" s="5"/>
      <c r="G17" s="9"/>
    </row>
    <row r="18" spans="1:7" ht="25.5">
      <c r="A18" s="8">
        <v>11</v>
      </c>
      <c r="B18" s="7"/>
      <c r="C18" s="28" t="s">
        <v>17</v>
      </c>
      <c r="D18" s="3"/>
      <c r="E18" s="5"/>
      <c r="F18" s="5"/>
      <c r="G18" s="9"/>
    </row>
    <row r="19" spans="1:7" ht="15">
      <c r="A19" s="8">
        <v>12</v>
      </c>
      <c r="B19" s="23" t="s">
        <v>79</v>
      </c>
      <c r="C19" s="9" t="s">
        <v>80</v>
      </c>
      <c r="D19" s="3" t="s">
        <v>0</v>
      </c>
      <c r="E19" s="5">
        <v>25</v>
      </c>
      <c r="F19" s="5"/>
      <c r="G19" s="36"/>
    </row>
    <row r="20" spans="1:7" ht="15">
      <c r="A20" s="8">
        <v>13</v>
      </c>
      <c r="B20" s="23"/>
      <c r="C20" s="28" t="s">
        <v>208</v>
      </c>
      <c r="D20" s="3" t="s">
        <v>0</v>
      </c>
      <c r="E20" s="5">
        <f>E21+E22+E23+E24+E25+E26+E27+E28</f>
        <v>25</v>
      </c>
      <c r="F20" s="5"/>
      <c r="G20" s="36"/>
    </row>
    <row r="21" spans="1:7" ht="15">
      <c r="A21" s="8">
        <v>14</v>
      </c>
      <c r="B21" s="23" t="s">
        <v>81</v>
      </c>
      <c r="C21" s="9" t="s">
        <v>89</v>
      </c>
      <c r="D21" s="3" t="s">
        <v>0</v>
      </c>
      <c r="E21" s="5">
        <v>6</v>
      </c>
      <c r="F21" s="5"/>
      <c r="G21" s="36"/>
    </row>
    <row r="22" spans="1:7" ht="15">
      <c r="A22" s="8">
        <v>15</v>
      </c>
      <c r="B22" s="23" t="s">
        <v>82</v>
      </c>
      <c r="C22" s="9" t="s">
        <v>90</v>
      </c>
      <c r="D22" s="3" t="s">
        <v>0</v>
      </c>
      <c r="E22" s="5">
        <v>3</v>
      </c>
      <c r="F22" s="5"/>
      <c r="G22" s="36"/>
    </row>
    <row r="23" spans="1:7" ht="15">
      <c r="A23" s="8">
        <v>16</v>
      </c>
      <c r="B23" s="23" t="s">
        <v>83</v>
      </c>
      <c r="C23" s="9" t="s">
        <v>91</v>
      </c>
      <c r="D23" s="3" t="s">
        <v>0</v>
      </c>
      <c r="E23" s="5">
        <v>3</v>
      </c>
      <c r="F23" s="5"/>
      <c r="G23" s="36"/>
    </row>
    <row r="24" spans="1:7" ht="15">
      <c r="A24" s="8">
        <v>17</v>
      </c>
      <c r="B24" s="23" t="s">
        <v>84</v>
      </c>
      <c r="C24" s="9" t="s">
        <v>92</v>
      </c>
      <c r="D24" s="3" t="s">
        <v>0</v>
      </c>
      <c r="E24" s="5">
        <v>1</v>
      </c>
      <c r="F24" s="5"/>
      <c r="G24" s="36"/>
    </row>
    <row r="25" spans="1:7" ht="15">
      <c r="A25" s="8">
        <v>18</v>
      </c>
      <c r="B25" s="23" t="s">
        <v>85</v>
      </c>
      <c r="C25" s="9" t="s">
        <v>93</v>
      </c>
      <c r="D25" s="3" t="s">
        <v>0</v>
      </c>
      <c r="E25" s="5">
        <v>4</v>
      </c>
      <c r="F25" s="5"/>
      <c r="G25" s="36"/>
    </row>
    <row r="26" spans="1:7" ht="15">
      <c r="A26" s="8">
        <v>19</v>
      </c>
      <c r="B26" s="23" t="s">
        <v>86</v>
      </c>
      <c r="C26" s="9" t="s">
        <v>94</v>
      </c>
      <c r="D26" s="3" t="s">
        <v>0</v>
      </c>
      <c r="E26" s="5">
        <v>2</v>
      </c>
      <c r="F26" s="5"/>
      <c r="G26" s="36"/>
    </row>
    <row r="27" spans="1:7" ht="15">
      <c r="A27" s="8">
        <v>20</v>
      </c>
      <c r="B27" s="23" t="s">
        <v>87</v>
      </c>
      <c r="C27" s="9" t="s">
        <v>95</v>
      </c>
      <c r="D27" s="3" t="s">
        <v>0</v>
      </c>
      <c r="E27" s="5">
        <v>3</v>
      </c>
      <c r="F27" s="5"/>
      <c r="G27" s="36"/>
    </row>
    <row r="28" spans="1:7" ht="15">
      <c r="A28" s="8">
        <v>21</v>
      </c>
      <c r="B28" s="23" t="s">
        <v>88</v>
      </c>
      <c r="C28" s="9" t="s">
        <v>96</v>
      </c>
      <c r="D28" s="3" t="s">
        <v>0</v>
      </c>
      <c r="E28" s="5">
        <v>3</v>
      </c>
      <c r="F28" s="5"/>
      <c r="G28" s="36"/>
    </row>
    <row r="29" spans="1:7" ht="15">
      <c r="A29" s="8">
        <v>22</v>
      </c>
      <c r="B29" s="23"/>
      <c r="C29" s="9"/>
      <c r="D29" s="3"/>
      <c r="E29" s="5"/>
      <c r="F29" s="5"/>
      <c r="G29" s="9"/>
    </row>
    <row r="30" spans="1:7">
      <c r="A30" s="8">
        <v>23</v>
      </c>
      <c r="B30" s="7"/>
      <c r="C30" s="9" t="s">
        <v>58</v>
      </c>
      <c r="D30" s="3" t="s">
        <v>26</v>
      </c>
      <c r="E30" s="5">
        <f>E4*10*5</f>
        <v>2500</v>
      </c>
      <c r="F30" s="5"/>
      <c r="G30" s="5"/>
    </row>
    <row r="31" spans="1:7">
      <c r="A31" s="8">
        <v>24</v>
      </c>
      <c r="B31" s="7"/>
      <c r="C31" s="6" t="s">
        <v>29</v>
      </c>
      <c r="D31" s="3" t="s">
        <v>26</v>
      </c>
      <c r="E31" s="5">
        <f>E30</f>
        <v>2500</v>
      </c>
      <c r="F31" s="5"/>
      <c r="G31" s="9" t="s">
        <v>39</v>
      </c>
    </row>
    <row r="32" spans="1:7" ht="25.5">
      <c r="A32" s="8">
        <v>25</v>
      </c>
      <c r="B32" s="7"/>
      <c r="C32" s="2" t="s">
        <v>7</v>
      </c>
      <c r="D32" s="3" t="s">
        <v>0</v>
      </c>
      <c r="E32" s="5">
        <f>E15+E16+E9</f>
        <v>50</v>
      </c>
      <c r="F32" s="5"/>
      <c r="G32" s="9" t="s">
        <v>40</v>
      </c>
    </row>
    <row r="33" spans="1:7">
      <c r="A33" s="8">
        <v>26</v>
      </c>
      <c r="B33" s="7"/>
      <c r="C33" s="2" t="s">
        <v>202</v>
      </c>
      <c r="D33" s="3" t="s">
        <v>0</v>
      </c>
      <c r="E33" s="5">
        <v>2</v>
      </c>
      <c r="F33" s="5"/>
      <c r="G33" s="9"/>
    </row>
    <row r="34" spans="1:7">
      <c r="A34" s="8">
        <v>27</v>
      </c>
      <c r="B34" s="7"/>
      <c r="C34" s="2" t="s">
        <v>8</v>
      </c>
      <c r="D34" s="3" t="s">
        <v>0</v>
      </c>
      <c r="E34" s="5">
        <v>48</v>
      </c>
      <c r="F34" s="5"/>
      <c r="G34" s="9"/>
    </row>
    <row r="35" spans="1:7">
      <c r="A35" s="8">
        <v>28</v>
      </c>
      <c r="B35" s="7"/>
      <c r="C35" s="2"/>
      <c r="D35" s="3"/>
      <c r="E35" s="5"/>
      <c r="F35" s="5"/>
      <c r="G35" s="9"/>
    </row>
    <row r="36" spans="1:7">
      <c r="A36" s="8">
        <v>29</v>
      </c>
      <c r="B36" s="7"/>
      <c r="C36" s="34" t="s">
        <v>6</v>
      </c>
      <c r="D36" s="8" t="s">
        <v>0</v>
      </c>
      <c r="E36" s="5">
        <v>48</v>
      </c>
      <c r="F36" s="5"/>
      <c r="G36" s="35"/>
    </row>
    <row r="37" spans="1:7" ht="18">
      <c r="A37" s="8">
        <f>A36+1</f>
        <v>30</v>
      </c>
      <c r="B37" s="7"/>
      <c r="C37" s="9" t="s">
        <v>41</v>
      </c>
      <c r="D37" s="3" t="s">
        <v>23</v>
      </c>
      <c r="E37" s="5">
        <f>E11*0.8</f>
        <v>38.400000000000006</v>
      </c>
      <c r="F37" s="5"/>
      <c r="G37" s="9"/>
    </row>
    <row r="38" spans="1:7" ht="18">
      <c r="A38" s="8">
        <f t="shared" ref="A38:A39" si="0">A37+1</f>
        <v>31</v>
      </c>
      <c r="B38" s="7"/>
      <c r="C38" s="2" t="s">
        <v>1</v>
      </c>
      <c r="D38" s="3" t="s">
        <v>22</v>
      </c>
      <c r="E38" s="5">
        <f>E11*0.8*0.1</f>
        <v>3.8400000000000007</v>
      </c>
      <c r="F38" s="5"/>
      <c r="G38" s="9" t="s">
        <v>42</v>
      </c>
    </row>
    <row r="39" spans="1:7">
      <c r="A39" s="8">
        <f t="shared" si="0"/>
        <v>32</v>
      </c>
      <c r="B39" s="7"/>
      <c r="C39" s="2" t="s">
        <v>57</v>
      </c>
      <c r="D39" s="3" t="s">
        <v>0</v>
      </c>
      <c r="E39" s="5">
        <v>36</v>
      </c>
      <c r="F39" s="5"/>
      <c r="G39" s="9"/>
    </row>
    <row r="40" spans="1:7" ht="18">
      <c r="A40" s="8">
        <f>A39+1</f>
        <v>33</v>
      </c>
      <c r="B40" s="7"/>
      <c r="C40" s="49" t="s">
        <v>59</v>
      </c>
      <c r="D40" s="3" t="s">
        <v>22</v>
      </c>
      <c r="E40" s="5">
        <f>E4*0.1*1</f>
        <v>5</v>
      </c>
      <c r="F40" s="5"/>
      <c r="G40" s="9" t="s">
        <v>43</v>
      </c>
    </row>
    <row r="41" spans="1:7">
      <c r="A41" s="8"/>
      <c r="B41" s="7"/>
      <c r="C41" s="5"/>
      <c r="D41" s="5"/>
      <c r="E41" s="5"/>
      <c r="F41" s="5"/>
      <c r="G41" s="5"/>
    </row>
    <row r="42" spans="1:7">
      <c r="A42" s="8"/>
      <c r="B42" s="14" t="s">
        <v>164</v>
      </c>
      <c r="C42" s="10" t="s">
        <v>30</v>
      </c>
      <c r="D42" s="3"/>
      <c r="E42" s="4"/>
      <c r="F42" s="5"/>
      <c r="G42" s="9"/>
    </row>
    <row r="43" spans="1:7" ht="15" customHeight="1">
      <c r="A43" s="8">
        <f>A40+1</f>
        <v>34</v>
      </c>
      <c r="B43" s="7"/>
      <c r="C43" s="2" t="s">
        <v>61</v>
      </c>
      <c r="D43" s="3" t="s">
        <v>0</v>
      </c>
      <c r="E43" s="5">
        <f>E4</f>
        <v>50</v>
      </c>
      <c r="F43" s="5"/>
      <c r="G43" s="9"/>
    </row>
    <row r="44" spans="1:7" ht="15" customHeight="1">
      <c r="A44" s="8">
        <f>A43+1</f>
        <v>35</v>
      </c>
      <c r="B44" s="7"/>
      <c r="C44" s="2" t="s">
        <v>62</v>
      </c>
      <c r="D44" s="3" t="s">
        <v>63</v>
      </c>
      <c r="E44" s="4">
        <f>E43*10*100</f>
        <v>50000</v>
      </c>
      <c r="F44" s="5"/>
      <c r="G44" s="9"/>
    </row>
    <row r="45" spans="1:7" ht="15" customHeight="1">
      <c r="A45" s="8">
        <f t="shared" ref="A45:A46" si="1">A44+1</f>
        <v>36</v>
      </c>
      <c r="B45" s="7"/>
      <c r="C45" s="2" t="s">
        <v>64</v>
      </c>
      <c r="D45" s="3" t="s">
        <v>0</v>
      </c>
      <c r="E45" s="4">
        <f>E43</f>
        <v>50</v>
      </c>
      <c r="F45" s="5"/>
      <c r="G45" s="9"/>
    </row>
    <row r="46" spans="1:7" ht="15" customHeight="1">
      <c r="A46" s="8">
        <f t="shared" si="1"/>
        <v>37</v>
      </c>
      <c r="B46" s="7"/>
      <c r="C46" s="2" t="s">
        <v>65</v>
      </c>
      <c r="D46" s="3" t="s">
        <v>0</v>
      </c>
      <c r="E46" s="4">
        <f>E43</f>
        <v>50</v>
      </c>
      <c r="F46" s="5"/>
      <c r="G46" s="9"/>
    </row>
    <row r="47" spans="1:7" ht="15" customHeight="1">
      <c r="A47" s="8"/>
      <c r="B47" s="7"/>
      <c r="C47" s="1"/>
      <c r="D47" s="3"/>
      <c r="E47" s="4"/>
      <c r="F47" s="5"/>
      <c r="G47" s="9"/>
    </row>
    <row r="48" spans="1:7" ht="15" customHeight="1">
      <c r="A48" s="8"/>
      <c r="B48" s="14" t="s">
        <v>165</v>
      </c>
      <c r="C48" s="10" t="s">
        <v>97</v>
      </c>
      <c r="D48" s="3" t="s">
        <v>0</v>
      </c>
      <c r="E48" s="4"/>
      <c r="F48" s="5"/>
      <c r="G48" s="9"/>
    </row>
    <row r="49" spans="1:9" ht="15" customHeight="1">
      <c r="A49" s="8">
        <f>A46+1</f>
        <v>38</v>
      </c>
      <c r="B49" s="7"/>
      <c r="C49" s="2" t="s">
        <v>98</v>
      </c>
      <c r="D49" s="3" t="s">
        <v>22</v>
      </c>
      <c r="E49" s="4">
        <f>E4*15*0.1*3</f>
        <v>225</v>
      </c>
      <c r="F49" s="5"/>
      <c r="G49" s="9"/>
    </row>
    <row r="50" spans="1:9">
      <c r="A50" s="8">
        <f>A49+1</f>
        <v>39</v>
      </c>
      <c r="B50" s="7"/>
      <c r="C50" s="2" t="s">
        <v>14</v>
      </c>
      <c r="D50" s="3" t="s">
        <v>0</v>
      </c>
      <c r="E50" s="4">
        <f>E4*3</f>
        <v>150</v>
      </c>
      <c r="F50" s="5"/>
      <c r="G50" s="9"/>
    </row>
    <row r="51" spans="1:9">
      <c r="A51" s="8">
        <f t="shared" ref="A51:A55" si="2">A50+1</f>
        <v>40</v>
      </c>
      <c r="B51" s="7"/>
      <c r="C51" s="2" t="s">
        <v>15</v>
      </c>
      <c r="D51" s="3" t="s">
        <v>0</v>
      </c>
      <c r="E51" s="4">
        <f>E4*3</f>
        <v>150</v>
      </c>
      <c r="F51" s="5"/>
      <c r="G51" s="9"/>
    </row>
    <row r="52" spans="1:9">
      <c r="A52" s="8">
        <f t="shared" si="2"/>
        <v>41</v>
      </c>
      <c r="B52" s="7"/>
      <c r="C52" s="2" t="s">
        <v>24</v>
      </c>
      <c r="D52" s="3" t="s">
        <v>0</v>
      </c>
      <c r="E52" s="4">
        <f>E4*3</f>
        <v>150</v>
      </c>
      <c r="F52" s="5"/>
      <c r="G52" s="9"/>
    </row>
    <row r="53" spans="1:9">
      <c r="A53" s="8">
        <f t="shared" si="2"/>
        <v>42</v>
      </c>
      <c r="B53" s="7"/>
      <c r="C53" s="2" t="s">
        <v>16</v>
      </c>
      <c r="D53" s="3" t="s">
        <v>2</v>
      </c>
      <c r="E53" s="4">
        <f>E4*0.25*3</f>
        <v>37.5</v>
      </c>
      <c r="F53" s="5"/>
      <c r="G53" s="9"/>
    </row>
    <row r="54" spans="1:9">
      <c r="A54" s="8">
        <f t="shared" si="2"/>
        <v>43</v>
      </c>
      <c r="B54" s="7"/>
      <c r="C54" s="2" t="s">
        <v>68</v>
      </c>
      <c r="D54" s="3" t="s">
        <v>0</v>
      </c>
      <c r="E54" s="4">
        <f>E4*2*3</f>
        <v>300</v>
      </c>
      <c r="F54" s="5"/>
      <c r="G54" s="9"/>
    </row>
    <row r="55" spans="1:9" ht="12.75" customHeight="1">
      <c r="A55" s="8">
        <f t="shared" si="2"/>
        <v>44</v>
      </c>
      <c r="B55" s="7"/>
      <c r="C55" s="2" t="s">
        <v>56</v>
      </c>
      <c r="D55" s="3" t="s">
        <v>0</v>
      </c>
      <c r="E55" s="37">
        <f>E4</f>
        <v>50</v>
      </c>
      <c r="F55" s="5"/>
      <c r="G55" s="25"/>
      <c r="H55" s="17"/>
      <c r="I55" s="18"/>
    </row>
    <row r="56" spans="1:9" ht="12.75" customHeight="1">
      <c r="A56" s="8"/>
      <c r="B56" s="7"/>
      <c r="C56" s="2"/>
      <c r="D56" s="3"/>
      <c r="E56" s="37"/>
      <c r="F56" s="5"/>
      <c r="G56" s="25"/>
      <c r="H56" s="17"/>
      <c r="I56" s="18"/>
    </row>
    <row r="57" spans="1:9" ht="12.75" customHeight="1">
      <c r="A57" s="21"/>
      <c r="B57" s="14" t="s">
        <v>166</v>
      </c>
      <c r="C57" s="66" t="s">
        <v>99</v>
      </c>
      <c r="D57" s="21" t="s">
        <v>0</v>
      </c>
      <c r="E57" s="27">
        <v>184</v>
      </c>
      <c r="F57" s="13" t="s">
        <v>109</v>
      </c>
      <c r="G57" s="56">
        <v>52.5</v>
      </c>
      <c r="H57" s="17"/>
      <c r="I57" s="18"/>
    </row>
    <row r="58" spans="1:9" ht="25.5" customHeight="1">
      <c r="A58" s="8">
        <v>45</v>
      </c>
      <c r="B58" s="7"/>
      <c r="C58" s="9" t="s">
        <v>110</v>
      </c>
      <c r="D58" s="3" t="s">
        <v>111</v>
      </c>
      <c r="E58" s="52">
        <f>G57*0.5</f>
        <v>26.25</v>
      </c>
      <c r="F58" s="5"/>
      <c r="G58" s="9" t="s">
        <v>120</v>
      </c>
      <c r="H58" s="17"/>
      <c r="I58" s="18"/>
    </row>
    <row r="59" spans="1:9" ht="27" customHeight="1">
      <c r="A59" s="8">
        <v>46</v>
      </c>
      <c r="B59" s="7"/>
      <c r="C59" s="36" t="s">
        <v>112</v>
      </c>
      <c r="D59" s="3" t="s">
        <v>111</v>
      </c>
      <c r="E59" s="52">
        <f>G57*0.5</f>
        <v>26.25</v>
      </c>
      <c r="F59" s="5"/>
      <c r="G59" s="9" t="s">
        <v>120</v>
      </c>
      <c r="H59" s="17"/>
      <c r="I59" s="18"/>
    </row>
    <row r="60" spans="1:9" ht="12.75" customHeight="1">
      <c r="A60" s="8">
        <v>47</v>
      </c>
      <c r="B60" s="7"/>
      <c r="C60" s="2" t="s">
        <v>113</v>
      </c>
      <c r="D60" s="3" t="s">
        <v>9</v>
      </c>
      <c r="E60" s="52">
        <f>E59*0.25</f>
        <v>6.5625</v>
      </c>
      <c r="F60" s="5"/>
      <c r="G60" s="9" t="s">
        <v>114</v>
      </c>
      <c r="H60" s="17"/>
      <c r="I60" s="18"/>
    </row>
    <row r="61" spans="1:9" ht="12.75" customHeight="1">
      <c r="A61" s="8">
        <v>48</v>
      </c>
      <c r="B61" s="7"/>
      <c r="C61" s="36" t="s">
        <v>122</v>
      </c>
      <c r="D61" s="3" t="s">
        <v>9</v>
      </c>
      <c r="E61" s="52">
        <f>E59*0.25</f>
        <v>6.5625</v>
      </c>
      <c r="F61" s="5"/>
      <c r="G61" s="9" t="s">
        <v>115</v>
      </c>
      <c r="H61" s="17"/>
      <c r="I61" s="18"/>
    </row>
    <row r="62" spans="1:9" ht="12.75" customHeight="1">
      <c r="A62" s="8">
        <v>49</v>
      </c>
      <c r="B62" s="7"/>
      <c r="C62" s="7" t="s">
        <v>116</v>
      </c>
      <c r="D62" s="3" t="s">
        <v>0</v>
      </c>
      <c r="E62" s="52">
        <f>E57</f>
        <v>184</v>
      </c>
      <c r="F62" s="5"/>
      <c r="G62" s="9"/>
      <c r="H62" s="17"/>
      <c r="I62" s="18"/>
    </row>
    <row r="63" spans="1:9" ht="12.75" customHeight="1">
      <c r="A63" s="8">
        <v>50</v>
      </c>
      <c r="B63" s="7"/>
      <c r="C63" s="7" t="s">
        <v>117</v>
      </c>
      <c r="D63" s="3" t="s">
        <v>0</v>
      </c>
      <c r="E63" s="52">
        <f>E57</f>
        <v>184</v>
      </c>
      <c r="F63" s="5"/>
      <c r="G63" s="9" t="s">
        <v>124</v>
      </c>
      <c r="H63" s="17"/>
      <c r="I63" s="18"/>
    </row>
    <row r="64" spans="1:9" ht="28.5" customHeight="1">
      <c r="A64" s="8">
        <v>51</v>
      </c>
      <c r="B64" s="7"/>
      <c r="C64" s="36" t="s">
        <v>118</v>
      </c>
      <c r="D64" s="8" t="s">
        <v>26</v>
      </c>
      <c r="E64" s="52">
        <f>E63*30</f>
        <v>5520</v>
      </c>
      <c r="F64" s="5"/>
      <c r="G64" s="9"/>
      <c r="H64" s="17"/>
      <c r="I64" s="18"/>
    </row>
    <row r="65" spans="1:9" ht="12.75" customHeight="1">
      <c r="A65" s="8">
        <v>52</v>
      </c>
      <c r="B65" s="7"/>
      <c r="C65" s="7" t="s">
        <v>123</v>
      </c>
      <c r="D65" s="3" t="s">
        <v>9</v>
      </c>
      <c r="E65" s="52">
        <f>E63*0.03</f>
        <v>5.52</v>
      </c>
      <c r="F65" s="5"/>
      <c r="G65" s="9"/>
      <c r="H65" s="17"/>
      <c r="I65" s="18"/>
    </row>
    <row r="66" spans="1:9" ht="12.75" customHeight="1">
      <c r="A66" s="8">
        <v>53</v>
      </c>
      <c r="B66" s="7"/>
      <c r="C66" s="7" t="s">
        <v>119</v>
      </c>
      <c r="D66" s="3" t="s">
        <v>111</v>
      </c>
      <c r="E66" s="52">
        <f>E59</f>
        <v>26.25</v>
      </c>
      <c r="F66" s="5"/>
      <c r="G66" s="9"/>
      <c r="H66" s="17"/>
      <c r="I66" s="18"/>
    </row>
    <row r="67" spans="1:9" ht="27" customHeight="1">
      <c r="A67" s="8">
        <v>54</v>
      </c>
      <c r="B67" s="7"/>
      <c r="C67" s="2" t="s">
        <v>201</v>
      </c>
      <c r="D67" s="3" t="s">
        <v>0</v>
      </c>
      <c r="E67" s="53">
        <f>G57/2</f>
        <v>26.25</v>
      </c>
      <c r="F67" s="5"/>
      <c r="G67" s="9" t="s">
        <v>197</v>
      </c>
      <c r="H67" s="17"/>
      <c r="I67" s="18"/>
    </row>
    <row r="68" spans="1:9" ht="12.75" customHeight="1">
      <c r="A68" s="8">
        <v>55</v>
      </c>
      <c r="B68" s="7"/>
      <c r="C68" s="7" t="s">
        <v>198</v>
      </c>
      <c r="D68" s="3" t="s">
        <v>109</v>
      </c>
      <c r="E68" s="52">
        <f>G57</f>
        <v>52.5</v>
      </c>
      <c r="F68" s="5"/>
      <c r="G68" s="9"/>
      <c r="H68" s="17"/>
      <c r="I68" s="18"/>
    </row>
    <row r="69" spans="1:9" ht="12.75" customHeight="1">
      <c r="A69" s="8"/>
      <c r="B69" s="7"/>
      <c r="C69" s="2"/>
      <c r="D69" s="3"/>
      <c r="E69" s="37"/>
      <c r="F69" s="5"/>
      <c r="G69" s="25"/>
      <c r="H69" s="17"/>
      <c r="I69" s="18"/>
    </row>
    <row r="70" spans="1:9" ht="12.75" customHeight="1">
      <c r="A70" s="8"/>
      <c r="B70" s="14" t="s">
        <v>167</v>
      </c>
      <c r="C70" s="10" t="s">
        <v>30</v>
      </c>
      <c r="D70" s="3"/>
      <c r="E70" s="4"/>
      <c r="F70" s="5"/>
      <c r="G70" s="25"/>
      <c r="H70" s="17"/>
      <c r="I70" s="18"/>
    </row>
    <row r="71" spans="1:9" ht="12.75" customHeight="1">
      <c r="A71" s="8">
        <v>56</v>
      </c>
      <c r="B71" s="7"/>
      <c r="C71" s="2" t="s">
        <v>61</v>
      </c>
      <c r="D71" s="3" t="s">
        <v>0</v>
      </c>
      <c r="E71" s="53">
        <f>52.5*3.5</f>
        <v>183.75</v>
      </c>
      <c r="F71" s="5"/>
      <c r="G71" s="25"/>
      <c r="H71" s="17"/>
      <c r="I71" s="18"/>
    </row>
    <row r="72" spans="1:9" ht="12.75" customHeight="1">
      <c r="A72" s="8">
        <v>57</v>
      </c>
      <c r="B72" s="7"/>
      <c r="C72" s="2" t="s">
        <v>100</v>
      </c>
      <c r="D72" s="3" t="s">
        <v>63</v>
      </c>
      <c r="E72" s="54">
        <f>E71*10*30</f>
        <v>55125</v>
      </c>
      <c r="F72" s="5"/>
      <c r="G72" s="25"/>
      <c r="H72" s="17"/>
      <c r="I72" s="18"/>
    </row>
    <row r="73" spans="1:9" ht="12.75" customHeight="1">
      <c r="A73" s="8">
        <f t="shared" ref="A73" si="3">A72+1</f>
        <v>58</v>
      </c>
      <c r="B73" s="7"/>
      <c r="C73" s="2" t="s">
        <v>185</v>
      </c>
      <c r="D73" s="3" t="s">
        <v>0</v>
      </c>
      <c r="E73" s="54">
        <f>E71</f>
        <v>183.75</v>
      </c>
      <c r="F73" s="5"/>
      <c r="G73" s="25"/>
      <c r="H73" s="17"/>
      <c r="I73" s="18"/>
    </row>
    <row r="74" spans="1:9" ht="12.75" customHeight="1">
      <c r="A74" s="8"/>
      <c r="B74" s="7"/>
      <c r="C74" s="2"/>
      <c r="D74" s="3"/>
      <c r="E74" s="54"/>
      <c r="F74" s="5"/>
      <c r="G74" s="25"/>
      <c r="H74" s="17"/>
      <c r="I74" s="18"/>
    </row>
    <row r="75" spans="1:9" ht="12.75" customHeight="1">
      <c r="A75" s="8"/>
      <c r="B75" s="14" t="s">
        <v>168</v>
      </c>
      <c r="C75" s="10" t="s">
        <v>97</v>
      </c>
      <c r="D75" s="3"/>
      <c r="E75" s="4"/>
      <c r="F75" s="5"/>
      <c r="G75" s="25"/>
      <c r="H75" s="17"/>
      <c r="I75" s="18"/>
    </row>
    <row r="76" spans="1:9" ht="12.75" customHeight="1">
      <c r="A76" s="8">
        <v>59</v>
      </c>
      <c r="B76" s="7"/>
      <c r="C76" s="2" t="s">
        <v>100</v>
      </c>
      <c r="D76" s="3" t="s">
        <v>63</v>
      </c>
      <c r="E76" s="54">
        <f>E57*10*30</f>
        <v>55200</v>
      </c>
      <c r="F76" s="5"/>
      <c r="G76" s="25"/>
      <c r="H76" s="17"/>
      <c r="I76" s="18"/>
    </row>
    <row r="77" spans="1:9" ht="15" customHeight="1">
      <c r="A77" s="8">
        <v>60</v>
      </c>
      <c r="B77" s="7"/>
      <c r="C77" s="7" t="s">
        <v>118</v>
      </c>
      <c r="D77" s="8" t="s">
        <v>26</v>
      </c>
      <c r="E77" s="52">
        <f>E57*30*2</f>
        <v>11040</v>
      </c>
      <c r="F77" s="5"/>
      <c r="G77" s="25"/>
      <c r="H77" s="17"/>
      <c r="I77" s="18"/>
    </row>
    <row r="78" spans="1:9" ht="12.75" customHeight="1">
      <c r="A78" s="8">
        <v>61</v>
      </c>
      <c r="B78" s="7"/>
      <c r="C78" s="7" t="s">
        <v>121</v>
      </c>
      <c r="D78" s="8" t="s">
        <v>109</v>
      </c>
      <c r="E78" s="5">
        <f>G57*2*3</f>
        <v>315</v>
      </c>
      <c r="F78" s="5"/>
      <c r="G78" s="25"/>
      <c r="H78" s="17"/>
      <c r="I78" s="18"/>
    </row>
    <row r="79" spans="1:9" ht="12.75" customHeight="1">
      <c r="A79" s="8">
        <v>62</v>
      </c>
      <c r="B79" s="7"/>
      <c r="C79" s="34" t="s">
        <v>222</v>
      </c>
      <c r="D79" s="3" t="s">
        <v>111</v>
      </c>
      <c r="E79" s="5">
        <f>E58*2*3</f>
        <v>157.5</v>
      </c>
      <c r="F79" s="5"/>
      <c r="G79" s="25"/>
      <c r="H79" s="17"/>
      <c r="I79" s="18"/>
    </row>
    <row r="80" spans="1:9" ht="12.75" customHeight="1">
      <c r="A80" s="8"/>
      <c r="B80" s="7"/>
      <c r="C80" s="2"/>
      <c r="D80" s="3"/>
      <c r="E80" s="4"/>
      <c r="F80" s="5"/>
      <c r="G80" s="25"/>
      <c r="H80" s="17"/>
      <c r="I80" s="18"/>
    </row>
    <row r="81" spans="1:9" ht="12.75" customHeight="1">
      <c r="A81" s="21"/>
      <c r="B81" s="14" t="s">
        <v>169</v>
      </c>
      <c r="C81" s="66" t="s">
        <v>101</v>
      </c>
      <c r="D81" s="21" t="s">
        <v>0</v>
      </c>
      <c r="E81" s="27">
        <v>40</v>
      </c>
      <c r="F81" s="13"/>
      <c r="G81" s="24"/>
      <c r="H81" s="17"/>
      <c r="I81" s="18"/>
    </row>
    <row r="82" spans="1:9" ht="26.25" customHeight="1">
      <c r="A82" s="8">
        <v>63</v>
      </c>
      <c r="B82" s="7"/>
      <c r="C82" s="9" t="s">
        <v>199</v>
      </c>
      <c r="D82" s="3" t="s">
        <v>0</v>
      </c>
      <c r="E82" s="5">
        <v>40</v>
      </c>
      <c r="F82" s="5"/>
      <c r="G82" s="25"/>
      <c r="H82" s="17"/>
      <c r="I82" s="18"/>
    </row>
    <row r="83" spans="1:9" ht="27" customHeight="1">
      <c r="A83" s="8">
        <f>A82+1</f>
        <v>64</v>
      </c>
      <c r="B83" s="7"/>
      <c r="C83" s="2" t="s">
        <v>125</v>
      </c>
      <c r="D83" s="3" t="s">
        <v>126</v>
      </c>
      <c r="E83" s="5">
        <f>E82*0.2</f>
        <v>8</v>
      </c>
      <c r="F83" s="5"/>
      <c r="G83" s="25"/>
      <c r="H83" s="17"/>
      <c r="I83" s="18"/>
    </row>
    <row r="84" spans="1:9" ht="14.25" customHeight="1">
      <c r="A84" s="8">
        <f>A83+1</f>
        <v>65</v>
      </c>
      <c r="B84" s="7"/>
      <c r="C84" s="2" t="s">
        <v>200</v>
      </c>
      <c r="D84" s="3" t="s">
        <v>0</v>
      </c>
      <c r="E84" s="5">
        <f>E82</f>
        <v>40</v>
      </c>
      <c r="F84" s="5"/>
      <c r="G84" s="25"/>
      <c r="H84" s="17"/>
      <c r="I84" s="18"/>
    </row>
    <row r="85" spans="1:9" ht="12.75" customHeight="1">
      <c r="A85" s="8">
        <f t="shared" ref="A85:A94" si="4">A84+1</f>
        <v>66</v>
      </c>
      <c r="B85" s="7"/>
      <c r="C85" s="2" t="s">
        <v>1</v>
      </c>
      <c r="D85" s="3" t="s">
        <v>127</v>
      </c>
      <c r="E85" s="5">
        <f>E82*0.5</f>
        <v>20</v>
      </c>
      <c r="F85" s="5"/>
      <c r="G85" s="25"/>
      <c r="H85" s="17"/>
      <c r="I85" s="18"/>
    </row>
    <row r="86" spans="1:9" ht="12.75" customHeight="1">
      <c r="A86" s="8">
        <f t="shared" si="4"/>
        <v>67</v>
      </c>
      <c r="B86" s="7"/>
      <c r="C86" s="2" t="s">
        <v>128</v>
      </c>
      <c r="D86" s="3" t="s">
        <v>0</v>
      </c>
      <c r="E86" s="5">
        <f>E84*2</f>
        <v>80</v>
      </c>
      <c r="F86" s="5"/>
      <c r="G86" s="25"/>
      <c r="H86" s="17"/>
      <c r="I86" s="18"/>
    </row>
    <row r="87" spans="1:9" ht="12.75" customHeight="1">
      <c r="A87" s="8">
        <f t="shared" si="4"/>
        <v>68</v>
      </c>
      <c r="B87" s="7"/>
      <c r="C87" s="10" t="s">
        <v>129</v>
      </c>
      <c r="D87" s="3"/>
      <c r="E87" s="5"/>
      <c r="F87" s="5"/>
      <c r="G87" s="25"/>
      <c r="H87" s="17"/>
      <c r="I87" s="18"/>
    </row>
    <row r="88" spans="1:9" ht="12.75" customHeight="1">
      <c r="A88" s="8">
        <f t="shared" si="4"/>
        <v>69</v>
      </c>
      <c r="B88" s="7"/>
      <c r="C88" s="2" t="s">
        <v>102</v>
      </c>
      <c r="D88" s="3" t="s">
        <v>0</v>
      </c>
      <c r="E88" s="5">
        <v>5</v>
      </c>
      <c r="F88" s="5"/>
      <c r="G88" s="25"/>
      <c r="H88" s="17"/>
      <c r="I88" s="18"/>
    </row>
    <row r="89" spans="1:9" ht="12.75" customHeight="1">
      <c r="A89" s="8">
        <f t="shared" si="4"/>
        <v>70</v>
      </c>
      <c r="B89" s="7"/>
      <c r="C89" s="2" t="s">
        <v>103</v>
      </c>
      <c r="D89" s="3" t="s">
        <v>0</v>
      </c>
      <c r="E89" s="5">
        <v>6</v>
      </c>
      <c r="F89" s="5"/>
      <c r="G89" s="25"/>
      <c r="H89" s="17"/>
      <c r="I89" s="18"/>
    </row>
    <row r="90" spans="1:9" ht="12.75" customHeight="1">
      <c r="A90" s="8">
        <f t="shared" si="4"/>
        <v>71</v>
      </c>
      <c r="B90" s="7"/>
      <c r="C90" s="2" t="s">
        <v>104</v>
      </c>
      <c r="D90" s="3" t="s">
        <v>0</v>
      </c>
      <c r="E90" s="5">
        <v>7</v>
      </c>
      <c r="F90" s="5"/>
      <c r="G90" s="25"/>
      <c r="H90" s="17"/>
      <c r="I90" s="18"/>
    </row>
    <row r="91" spans="1:9" ht="12.75" customHeight="1">
      <c r="A91" s="8">
        <f t="shared" si="4"/>
        <v>72</v>
      </c>
      <c r="B91" s="7"/>
      <c r="C91" s="2" t="s">
        <v>105</v>
      </c>
      <c r="D91" s="3" t="s">
        <v>0</v>
      </c>
      <c r="E91" s="5">
        <v>6</v>
      </c>
      <c r="F91" s="5"/>
      <c r="G91" s="25"/>
      <c r="H91" s="17"/>
      <c r="I91" s="18"/>
    </row>
    <row r="92" spans="1:9" ht="12.75" customHeight="1">
      <c r="A92" s="8">
        <f t="shared" si="4"/>
        <v>73</v>
      </c>
      <c r="B92" s="7"/>
      <c r="C92" s="2" t="s">
        <v>106</v>
      </c>
      <c r="D92" s="3" t="s">
        <v>0</v>
      </c>
      <c r="E92" s="5">
        <v>6</v>
      </c>
      <c r="F92" s="5"/>
      <c r="G92" s="25"/>
      <c r="H92" s="17"/>
      <c r="I92" s="18"/>
    </row>
    <row r="93" spans="1:9" ht="12.75" customHeight="1">
      <c r="A93" s="8">
        <f t="shared" si="4"/>
        <v>74</v>
      </c>
      <c r="B93" s="7"/>
      <c r="C93" s="2" t="s">
        <v>107</v>
      </c>
      <c r="D93" s="3" t="s">
        <v>0</v>
      </c>
      <c r="E93" s="5">
        <v>5</v>
      </c>
      <c r="F93" s="5"/>
      <c r="G93" s="25"/>
      <c r="H93" s="17"/>
      <c r="I93" s="18"/>
    </row>
    <row r="94" spans="1:9" ht="12.75" customHeight="1">
      <c r="A94" s="8">
        <f t="shared" si="4"/>
        <v>75</v>
      </c>
      <c r="B94" s="7"/>
      <c r="C94" s="2" t="s">
        <v>108</v>
      </c>
      <c r="D94" s="3" t="s">
        <v>0</v>
      </c>
      <c r="E94" s="5">
        <v>5</v>
      </c>
      <c r="F94" s="5"/>
      <c r="G94" s="25"/>
      <c r="H94" s="17"/>
      <c r="I94" s="18"/>
    </row>
    <row r="95" spans="1:9" ht="12.75" customHeight="1">
      <c r="A95" s="8"/>
      <c r="B95" s="7"/>
      <c r="C95" s="2"/>
      <c r="D95" s="3"/>
      <c r="E95" s="5"/>
      <c r="F95" s="5"/>
      <c r="G95" s="25"/>
      <c r="H95" s="17"/>
      <c r="I95" s="18"/>
    </row>
    <row r="96" spans="1:9" ht="12.75" customHeight="1">
      <c r="A96" s="8"/>
      <c r="B96" s="14" t="s">
        <v>170</v>
      </c>
      <c r="C96" s="10" t="s">
        <v>130</v>
      </c>
      <c r="D96" s="3"/>
      <c r="E96" s="5"/>
      <c r="F96" s="5"/>
      <c r="G96" s="25"/>
      <c r="H96" s="17"/>
      <c r="I96" s="18"/>
    </row>
    <row r="97" spans="1:9" ht="12.75" customHeight="1">
      <c r="A97" s="8">
        <f>A94+1</f>
        <v>76</v>
      </c>
      <c r="B97" s="7"/>
      <c r="C97" s="2" t="s">
        <v>131</v>
      </c>
      <c r="D97" s="3" t="s">
        <v>63</v>
      </c>
      <c r="E97" s="5">
        <f>E84*10*30</f>
        <v>12000</v>
      </c>
      <c r="F97" s="5"/>
      <c r="G97" s="25"/>
      <c r="H97" s="17"/>
      <c r="I97" s="18"/>
    </row>
    <row r="98" spans="1:9" ht="12.75" customHeight="1">
      <c r="A98" s="8">
        <f>A97+1</f>
        <v>77</v>
      </c>
      <c r="B98" s="7"/>
      <c r="C98" s="2" t="s">
        <v>64</v>
      </c>
      <c r="D98" s="3" t="s">
        <v>0</v>
      </c>
      <c r="E98" s="5">
        <f>E84</f>
        <v>40</v>
      </c>
      <c r="F98" s="5"/>
      <c r="G98" s="25"/>
      <c r="H98" s="17"/>
      <c r="I98" s="18"/>
    </row>
    <row r="99" spans="1:9" ht="12.75" customHeight="1">
      <c r="A99" s="8">
        <f>A98+1</f>
        <v>78</v>
      </c>
      <c r="B99" s="7"/>
      <c r="C99" s="2" t="s">
        <v>61</v>
      </c>
      <c r="D99" s="3" t="s">
        <v>0</v>
      </c>
      <c r="E99" s="5">
        <f>E82*2</f>
        <v>80</v>
      </c>
      <c r="F99" s="5"/>
      <c r="G99" s="25"/>
      <c r="H99" s="17"/>
      <c r="I99" s="18"/>
    </row>
    <row r="100" spans="1:9" ht="12.75" customHeight="1">
      <c r="A100" s="8"/>
      <c r="B100" s="7"/>
      <c r="C100" s="2"/>
      <c r="D100" s="3"/>
      <c r="E100" s="5"/>
      <c r="F100" s="5"/>
      <c r="G100" s="25"/>
      <c r="H100" s="17"/>
      <c r="I100" s="18"/>
    </row>
    <row r="101" spans="1:9" ht="12.75" customHeight="1">
      <c r="A101" s="8"/>
      <c r="B101" s="14" t="s">
        <v>171</v>
      </c>
      <c r="C101" s="10" t="s">
        <v>97</v>
      </c>
      <c r="D101" s="3"/>
      <c r="E101" s="5"/>
      <c r="F101" s="5"/>
      <c r="G101" s="25"/>
      <c r="H101" s="17"/>
      <c r="I101" s="18"/>
    </row>
    <row r="102" spans="1:9" ht="12.75" customHeight="1">
      <c r="A102" s="8">
        <v>79</v>
      </c>
      <c r="B102" s="7"/>
      <c r="C102" s="2" t="s">
        <v>139</v>
      </c>
      <c r="D102" s="3" t="s">
        <v>63</v>
      </c>
      <c r="E102" s="5">
        <f>15*30*E84</f>
        <v>18000</v>
      </c>
      <c r="F102" s="5"/>
      <c r="G102" s="25"/>
      <c r="H102" s="17"/>
      <c r="I102" s="18"/>
    </row>
    <row r="103" spans="1:9" ht="12.75" customHeight="1">
      <c r="A103" s="8">
        <f>A102+1</f>
        <v>80</v>
      </c>
      <c r="B103" s="7"/>
      <c r="C103" s="2" t="s">
        <v>132</v>
      </c>
      <c r="D103" s="3" t="s">
        <v>0</v>
      </c>
      <c r="E103" s="5">
        <f>E84*3</f>
        <v>120</v>
      </c>
      <c r="F103" s="5"/>
      <c r="G103" s="25"/>
      <c r="H103" s="17"/>
      <c r="I103" s="18"/>
    </row>
    <row r="104" spans="1:9" ht="12.75" customHeight="1">
      <c r="A104" s="8">
        <f t="shared" ref="A104:A105" si="5">A103+1</f>
        <v>81</v>
      </c>
      <c r="B104" s="7"/>
      <c r="C104" s="2" t="s">
        <v>133</v>
      </c>
      <c r="D104" s="3" t="s">
        <v>127</v>
      </c>
      <c r="E104" s="5">
        <f>E82*2*3</f>
        <v>240</v>
      </c>
      <c r="F104" s="5"/>
      <c r="G104" s="25"/>
      <c r="H104" s="17"/>
      <c r="I104" s="18"/>
    </row>
    <row r="105" spans="1:9" ht="12.75" customHeight="1">
      <c r="A105" s="8">
        <f t="shared" si="5"/>
        <v>82</v>
      </c>
      <c r="B105" s="7"/>
      <c r="C105" s="2" t="s">
        <v>134</v>
      </c>
      <c r="D105" s="3" t="s">
        <v>26</v>
      </c>
      <c r="E105" s="5">
        <f>0.05*0.001*2*E84</f>
        <v>4.0000000000000001E-3</v>
      </c>
      <c r="F105" s="5"/>
      <c r="G105" s="25"/>
      <c r="H105" s="17"/>
      <c r="I105" s="18"/>
    </row>
    <row r="106" spans="1:9" ht="12.75" customHeight="1">
      <c r="A106" s="8"/>
      <c r="B106" s="7"/>
      <c r="C106" s="2"/>
      <c r="D106" s="3"/>
      <c r="E106" s="5"/>
      <c r="F106" s="5"/>
      <c r="G106" s="25"/>
      <c r="H106" s="17"/>
      <c r="I106" s="18"/>
    </row>
    <row r="107" spans="1:9">
      <c r="A107" s="21"/>
      <c r="B107" s="14" t="s">
        <v>180</v>
      </c>
      <c r="C107" s="66" t="s">
        <v>46</v>
      </c>
      <c r="D107" s="21"/>
      <c r="E107" s="27">
        <v>1300</v>
      </c>
      <c r="F107" s="13"/>
      <c r="G107" s="24"/>
    </row>
    <row r="108" spans="1:9" ht="15" customHeight="1">
      <c r="A108" s="8">
        <v>83</v>
      </c>
      <c r="B108" s="2"/>
      <c r="C108" s="2" t="s">
        <v>66</v>
      </c>
      <c r="D108" s="3" t="s">
        <v>10</v>
      </c>
      <c r="E108" s="37">
        <f>E107*2</f>
        <v>2600</v>
      </c>
      <c r="F108" s="2"/>
      <c r="G108" s="2" t="s">
        <v>27</v>
      </c>
    </row>
    <row r="109" spans="1:9" ht="15">
      <c r="A109" s="8">
        <f>A108+1</f>
        <v>84</v>
      </c>
      <c r="B109" s="2"/>
      <c r="C109" s="2" t="s">
        <v>67</v>
      </c>
      <c r="D109" s="3" t="s">
        <v>10</v>
      </c>
      <c r="E109" s="37">
        <f>E107*2</f>
        <v>2600</v>
      </c>
      <c r="F109" s="2"/>
      <c r="G109" s="2" t="s">
        <v>27</v>
      </c>
    </row>
    <row r="110" spans="1:9" ht="15">
      <c r="A110" s="8">
        <f t="shared" ref="A110:A119" si="6">A109+1</f>
        <v>85</v>
      </c>
      <c r="B110" s="2"/>
      <c r="C110" s="2" t="s">
        <v>50</v>
      </c>
      <c r="D110" s="3" t="s">
        <v>10</v>
      </c>
      <c r="E110" s="37">
        <f>E107</f>
        <v>1300</v>
      </c>
      <c r="F110" s="2"/>
      <c r="G110" s="2"/>
    </row>
    <row r="111" spans="1:9" ht="15">
      <c r="A111" s="8">
        <f t="shared" si="6"/>
        <v>86</v>
      </c>
      <c r="B111" s="2"/>
      <c r="C111" s="2" t="s">
        <v>203</v>
      </c>
      <c r="D111" s="3" t="s">
        <v>10</v>
      </c>
      <c r="E111" s="37">
        <f>E107</f>
        <v>1300</v>
      </c>
      <c r="F111" s="5"/>
      <c r="G111" s="9" t="s">
        <v>204</v>
      </c>
    </row>
    <row r="112" spans="1:9" ht="15">
      <c r="A112" s="8">
        <f t="shared" si="6"/>
        <v>87</v>
      </c>
      <c r="B112" s="2"/>
      <c r="C112" s="2" t="s">
        <v>34</v>
      </c>
      <c r="D112" s="3" t="s">
        <v>9</v>
      </c>
      <c r="E112" s="37">
        <f>E111*0.12</f>
        <v>156</v>
      </c>
      <c r="F112" s="5"/>
      <c r="G112" s="9"/>
    </row>
    <row r="113" spans="1:8" ht="15">
      <c r="A113" s="8">
        <f t="shared" si="6"/>
        <v>88</v>
      </c>
      <c r="B113" s="7"/>
      <c r="C113" s="2" t="s">
        <v>3</v>
      </c>
      <c r="D113" s="3" t="s">
        <v>10</v>
      </c>
      <c r="E113" s="37">
        <f>E107</f>
        <v>1300</v>
      </c>
      <c r="F113" s="5"/>
      <c r="G113" s="9"/>
    </row>
    <row r="114" spans="1:8" ht="15">
      <c r="A114" s="8">
        <f t="shared" si="6"/>
        <v>89</v>
      </c>
      <c r="B114" s="7"/>
      <c r="C114" s="2" t="s">
        <v>4</v>
      </c>
      <c r="D114" s="3" t="s">
        <v>10</v>
      </c>
      <c r="E114" s="37">
        <f>E107</f>
        <v>1300</v>
      </c>
      <c r="F114" s="5"/>
      <c r="G114" s="9"/>
    </row>
    <row r="115" spans="1:8" ht="15">
      <c r="A115" s="8">
        <f t="shared" si="6"/>
        <v>90</v>
      </c>
      <c r="B115" s="7"/>
      <c r="C115" s="2" t="s">
        <v>5</v>
      </c>
      <c r="D115" s="3" t="s">
        <v>10</v>
      </c>
      <c r="E115" s="37">
        <f>E107*3</f>
        <v>3900</v>
      </c>
      <c r="F115" s="5"/>
      <c r="G115" s="9" t="s">
        <v>36</v>
      </c>
    </row>
    <row r="116" spans="1:8" ht="40.5">
      <c r="A116" s="8">
        <f t="shared" si="6"/>
        <v>91</v>
      </c>
      <c r="B116" s="7"/>
      <c r="C116" s="2" t="s">
        <v>35</v>
      </c>
      <c r="D116" s="3" t="s">
        <v>2</v>
      </c>
      <c r="E116" s="37">
        <f>(E107*0.025)</f>
        <v>32.5</v>
      </c>
      <c r="F116" s="5"/>
      <c r="G116" s="9"/>
    </row>
    <row r="117" spans="1:8" ht="15.75">
      <c r="A117" s="8">
        <f>A116+1</f>
        <v>92</v>
      </c>
      <c r="B117" s="7"/>
      <c r="C117" s="5" t="s">
        <v>71</v>
      </c>
      <c r="D117" s="3" t="s">
        <v>10</v>
      </c>
      <c r="E117" s="46">
        <f>E107*2</f>
        <v>2600</v>
      </c>
      <c r="F117" s="5"/>
      <c r="G117" s="5" t="s">
        <v>27</v>
      </c>
      <c r="H117" s="19"/>
    </row>
    <row r="118" spans="1:8" ht="15.75">
      <c r="A118" s="8">
        <f t="shared" si="6"/>
        <v>93</v>
      </c>
      <c r="B118" s="7"/>
      <c r="C118" s="5" t="s">
        <v>19</v>
      </c>
      <c r="D118" s="3" t="s">
        <v>9</v>
      </c>
      <c r="E118" s="46">
        <f>E107*0.01*1</f>
        <v>13</v>
      </c>
      <c r="F118" s="5"/>
      <c r="G118" s="5" t="s">
        <v>51</v>
      </c>
      <c r="H118" s="19"/>
    </row>
    <row r="119" spans="1:8" ht="15.75">
      <c r="A119" s="8">
        <f t="shared" si="6"/>
        <v>94</v>
      </c>
      <c r="B119" s="7"/>
      <c r="C119" s="5" t="s">
        <v>18</v>
      </c>
      <c r="D119" s="3" t="s">
        <v>10</v>
      </c>
      <c r="E119" s="46">
        <f>E107</f>
        <v>1300</v>
      </c>
      <c r="F119" s="5"/>
      <c r="G119" s="5"/>
      <c r="H119" s="19"/>
    </row>
    <row r="120" spans="1:8" ht="15.75">
      <c r="A120" s="8"/>
      <c r="B120" s="7"/>
      <c r="C120" s="5"/>
      <c r="D120" s="3"/>
      <c r="E120" s="46"/>
      <c r="F120" s="5"/>
      <c r="G120" s="5"/>
      <c r="H120" s="19"/>
    </row>
    <row r="121" spans="1:8" ht="15.75">
      <c r="A121" s="8"/>
      <c r="B121" s="7"/>
      <c r="C121" s="51" t="s">
        <v>207</v>
      </c>
      <c r="D121" s="3" t="s">
        <v>10</v>
      </c>
      <c r="E121" s="46">
        <v>1134</v>
      </c>
      <c r="F121" s="5"/>
      <c r="G121" s="5"/>
      <c r="H121" s="19"/>
    </row>
    <row r="122" spans="1:8" ht="15.75">
      <c r="A122" s="8">
        <v>95</v>
      </c>
      <c r="B122" s="7"/>
      <c r="C122" s="5" t="s">
        <v>219</v>
      </c>
      <c r="D122" s="3" t="s">
        <v>10</v>
      </c>
      <c r="E122" s="46">
        <f>E121</f>
        <v>1134</v>
      </c>
      <c r="F122" s="5"/>
      <c r="G122" s="5"/>
      <c r="H122" s="19"/>
    </row>
    <row r="123" spans="1:8" ht="15.75">
      <c r="A123" s="8">
        <v>96</v>
      </c>
      <c r="B123" s="7"/>
      <c r="C123" s="5" t="s">
        <v>220</v>
      </c>
      <c r="D123" s="3" t="s">
        <v>10</v>
      </c>
      <c r="E123" s="46">
        <f>E121</f>
        <v>1134</v>
      </c>
      <c r="F123" s="5"/>
      <c r="G123" s="5"/>
      <c r="H123" s="19"/>
    </row>
    <row r="124" spans="1:8" ht="15.75">
      <c r="A124" s="8">
        <v>97</v>
      </c>
      <c r="B124" s="7"/>
      <c r="C124" s="5" t="s">
        <v>217</v>
      </c>
      <c r="D124" s="3" t="s">
        <v>10</v>
      </c>
      <c r="E124" s="46">
        <f>E121*3</f>
        <v>3402</v>
      </c>
      <c r="F124" s="5"/>
      <c r="G124" s="5"/>
      <c r="H124" s="19"/>
    </row>
    <row r="125" spans="1:8" ht="15.75">
      <c r="A125" s="8">
        <v>98</v>
      </c>
      <c r="B125" s="7"/>
      <c r="C125" s="5" t="s">
        <v>218</v>
      </c>
      <c r="D125" s="3" t="s">
        <v>10</v>
      </c>
      <c r="E125" s="46">
        <f>E121</f>
        <v>1134</v>
      </c>
      <c r="F125" s="5"/>
      <c r="G125" s="5"/>
      <c r="H125" s="19"/>
    </row>
    <row r="126" spans="1:8" ht="40.5">
      <c r="A126" s="8">
        <v>99</v>
      </c>
      <c r="B126" s="7"/>
      <c r="C126" s="2" t="s">
        <v>35</v>
      </c>
      <c r="D126" s="3" t="s">
        <v>2</v>
      </c>
      <c r="E126" s="37">
        <f>(1134*0.025)</f>
        <v>28.35</v>
      </c>
      <c r="F126" s="5"/>
      <c r="G126" s="5"/>
      <c r="H126" s="19"/>
    </row>
    <row r="127" spans="1:8" ht="15.75">
      <c r="A127" s="8">
        <v>100</v>
      </c>
      <c r="B127" s="7"/>
      <c r="C127" s="5" t="s">
        <v>71</v>
      </c>
      <c r="D127" s="3" t="s">
        <v>10</v>
      </c>
      <c r="E127" s="46">
        <f>E121*2</f>
        <v>2268</v>
      </c>
      <c r="F127" s="5"/>
      <c r="G127" s="5"/>
      <c r="H127" s="19"/>
    </row>
    <row r="128" spans="1:8" ht="15.75">
      <c r="A128" s="8">
        <v>101</v>
      </c>
      <c r="B128" s="7"/>
      <c r="C128" s="5" t="s">
        <v>19</v>
      </c>
      <c r="D128" s="3" t="s">
        <v>9</v>
      </c>
      <c r="E128" s="46">
        <f>E121*0.01*1</f>
        <v>11.34</v>
      </c>
      <c r="F128" s="5"/>
      <c r="G128" s="5"/>
      <c r="H128" s="19"/>
    </row>
    <row r="129" spans="1:9" ht="15.75">
      <c r="A129" s="8">
        <v>102</v>
      </c>
      <c r="B129" s="7"/>
      <c r="C129" s="5" t="s">
        <v>18</v>
      </c>
      <c r="D129" s="3" t="s">
        <v>10</v>
      </c>
      <c r="E129" s="46">
        <f>E121</f>
        <v>1134</v>
      </c>
      <c r="F129" s="5"/>
      <c r="G129" s="5"/>
      <c r="H129" s="19"/>
    </row>
    <row r="130" spans="1:9" ht="12.75" customHeight="1">
      <c r="A130" s="8"/>
      <c r="B130" s="7"/>
      <c r="C130" s="2"/>
      <c r="D130" s="3"/>
      <c r="E130" s="37"/>
      <c r="F130" s="5"/>
      <c r="G130" s="25"/>
      <c r="H130" s="17"/>
      <c r="I130" s="18"/>
    </row>
    <row r="131" spans="1:9">
      <c r="A131" s="8"/>
      <c r="B131" s="57" t="s">
        <v>172</v>
      </c>
      <c r="C131" s="10" t="s">
        <v>30</v>
      </c>
      <c r="D131" s="3"/>
      <c r="E131" s="4"/>
      <c r="F131" s="5"/>
      <c r="G131" s="9"/>
    </row>
    <row r="132" spans="1:9" ht="15">
      <c r="A132" s="8">
        <v>103</v>
      </c>
      <c r="B132" s="7"/>
      <c r="C132" s="2" t="s">
        <v>11</v>
      </c>
      <c r="D132" s="3" t="s">
        <v>10</v>
      </c>
      <c r="E132" s="37">
        <f>E107+E121</f>
        <v>2434</v>
      </c>
      <c r="F132" s="5"/>
      <c r="G132" s="9" t="s">
        <v>37</v>
      </c>
    </row>
    <row r="133" spans="1:9" ht="15">
      <c r="A133" s="8">
        <f>A132+1</f>
        <v>104</v>
      </c>
      <c r="B133" s="7"/>
      <c r="C133" s="2" t="s">
        <v>12</v>
      </c>
      <c r="D133" s="3" t="s">
        <v>10</v>
      </c>
      <c r="E133" s="37">
        <f>E132</f>
        <v>2434</v>
      </c>
      <c r="F133" s="5"/>
      <c r="G133" s="9"/>
    </row>
    <row r="134" spans="1:9" ht="15">
      <c r="A134" s="8">
        <f t="shared" ref="A134" si="7">A133+1</f>
        <v>105</v>
      </c>
      <c r="B134" s="7"/>
      <c r="C134" s="2" t="s">
        <v>32</v>
      </c>
      <c r="D134" s="3" t="s">
        <v>10</v>
      </c>
      <c r="E134" s="37">
        <f>E107+E121</f>
        <v>2434</v>
      </c>
      <c r="F134" s="5"/>
      <c r="G134" s="9"/>
    </row>
    <row r="135" spans="1:9">
      <c r="A135" s="8"/>
      <c r="B135" s="7"/>
      <c r="C135" s="2"/>
      <c r="D135" s="3"/>
      <c r="E135" s="37"/>
      <c r="F135" s="5"/>
      <c r="G135" s="9"/>
    </row>
    <row r="136" spans="1:9">
      <c r="A136" s="8"/>
      <c r="B136" s="57" t="s">
        <v>173</v>
      </c>
      <c r="C136" s="10" t="s">
        <v>97</v>
      </c>
      <c r="D136" s="3"/>
      <c r="E136" s="4"/>
      <c r="F136" s="5"/>
      <c r="G136" s="9"/>
    </row>
    <row r="137" spans="1:9" ht="15">
      <c r="A137" s="8">
        <f>A134+1</f>
        <v>106</v>
      </c>
      <c r="B137" s="7"/>
      <c r="C137" s="2" t="s">
        <v>31</v>
      </c>
      <c r="D137" s="3" t="s">
        <v>10</v>
      </c>
      <c r="E137" s="37">
        <f>(E107+E121)*10*3</f>
        <v>73020</v>
      </c>
      <c r="F137" s="5"/>
      <c r="G137" s="9"/>
    </row>
    <row r="138" spans="1:9" ht="15">
      <c r="A138" s="8">
        <f>A137+1</f>
        <v>107</v>
      </c>
      <c r="B138" s="7"/>
      <c r="C138" s="2" t="s">
        <v>13</v>
      </c>
      <c r="D138" s="3" t="s">
        <v>10</v>
      </c>
      <c r="E138" s="37">
        <f>E107+E121</f>
        <v>2434</v>
      </c>
      <c r="F138" s="5"/>
      <c r="G138" s="9"/>
    </row>
    <row r="139" spans="1:9" ht="15">
      <c r="A139" s="8">
        <f t="shared" ref="A139:A141" si="8">A138+1</f>
        <v>108</v>
      </c>
      <c r="B139" s="7"/>
      <c r="C139" s="2" t="s">
        <v>69</v>
      </c>
      <c r="D139" s="3" t="s">
        <v>10</v>
      </c>
      <c r="E139" s="37">
        <f>(E107+E121)*2</f>
        <v>4868</v>
      </c>
      <c r="F139" s="5"/>
      <c r="G139" s="9" t="s">
        <v>27</v>
      </c>
    </row>
    <row r="140" spans="1:9" ht="15">
      <c r="A140" s="8">
        <f t="shared" si="8"/>
        <v>109</v>
      </c>
      <c r="B140" s="7"/>
      <c r="C140" s="2" t="s">
        <v>33</v>
      </c>
      <c r="D140" s="3" t="s">
        <v>10</v>
      </c>
      <c r="E140" s="37">
        <f>E107+E121</f>
        <v>2434</v>
      </c>
      <c r="F140" s="5"/>
      <c r="G140" s="9"/>
    </row>
    <row r="141" spans="1:9" ht="15">
      <c r="A141" s="8">
        <f t="shared" si="8"/>
        <v>110</v>
      </c>
      <c r="B141" s="7"/>
      <c r="C141" s="2" t="s">
        <v>20</v>
      </c>
      <c r="D141" s="3" t="s">
        <v>10</v>
      </c>
      <c r="E141" s="37">
        <f>(E107+E121)*0.1</f>
        <v>243.4</v>
      </c>
      <c r="F141" s="5"/>
      <c r="G141" s="9" t="s">
        <v>55</v>
      </c>
    </row>
    <row r="142" spans="1:9">
      <c r="A142" s="8"/>
      <c r="B142" s="7"/>
      <c r="C142" s="58"/>
      <c r="D142" s="3"/>
      <c r="E142" s="37"/>
      <c r="F142" s="5"/>
      <c r="G142" s="9"/>
    </row>
    <row r="143" spans="1:9">
      <c r="A143" s="21"/>
      <c r="B143" s="14" t="s">
        <v>181</v>
      </c>
      <c r="C143" s="66" t="s">
        <v>49</v>
      </c>
      <c r="D143" s="21"/>
      <c r="E143" s="13">
        <v>1000</v>
      </c>
      <c r="F143" s="13"/>
      <c r="G143" s="24"/>
    </row>
    <row r="144" spans="1:9" ht="15">
      <c r="A144" s="8">
        <v>111</v>
      </c>
      <c r="B144" s="7"/>
      <c r="C144" s="2" t="s">
        <v>66</v>
      </c>
      <c r="D144" s="3" t="s">
        <v>10</v>
      </c>
      <c r="E144" s="37">
        <f>E143*2</f>
        <v>2000</v>
      </c>
      <c r="F144" s="2"/>
      <c r="G144" s="2" t="s">
        <v>27</v>
      </c>
    </row>
    <row r="145" spans="1:7" ht="15">
      <c r="A145" s="8">
        <f>A144+1</f>
        <v>112</v>
      </c>
      <c r="B145" s="7"/>
      <c r="C145" s="2" t="s">
        <v>67</v>
      </c>
      <c r="D145" s="3" t="s">
        <v>10</v>
      </c>
      <c r="E145" s="37">
        <f>E143*2</f>
        <v>2000</v>
      </c>
      <c r="F145" s="2"/>
      <c r="G145" s="2" t="s">
        <v>27</v>
      </c>
    </row>
    <row r="146" spans="1:7" ht="15">
      <c r="A146" s="8">
        <f t="shared" ref="A146:A154" si="9">A145+1</f>
        <v>113</v>
      </c>
      <c r="B146" s="7"/>
      <c r="C146" s="2" t="s">
        <v>50</v>
      </c>
      <c r="D146" s="3" t="s">
        <v>10</v>
      </c>
      <c r="E146" s="37">
        <f>E143</f>
        <v>1000</v>
      </c>
      <c r="F146" s="2"/>
      <c r="G146" s="2"/>
    </row>
    <row r="147" spans="1:7" ht="15">
      <c r="A147" s="8">
        <f t="shared" si="9"/>
        <v>114</v>
      </c>
      <c r="B147" s="7"/>
      <c r="C147" s="2" t="s">
        <v>205</v>
      </c>
      <c r="D147" s="3" t="s">
        <v>10</v>
      </c>
      <c r="E147" s="37">
        <f>E143</f>
        <v>1000</v>
      </c>
      <c r="F147" s="5"/>
      <c r="G147" s="9" t="s">
        <v>206</v>
      </c>
    </row>
    <row r="148" spans="1:7" ht="26.25" customHeight="1">
      <c r="A148" s="8">
        <f t="shared" si="9"/>
        <v>115</v>
      </c>
      <c r="B148" s="7"/>
      <c r="C148" s="2" t="s">
        <v>34</v>
      </c>
      <c r="D148" s="3" t="s">
        <v>9</v>
      </c>
      <c r="E148" s="37">
        <f>E147*0.12</f>
        <v>120</v>
      </c>
      <c r="F148" s="5"/>
      <c r="G148" s="9" t="s">
        <v>76</v>
      </c>
    </row>
    <row r="149" spans="1:7" ht="15">
      <c r="A149" s="8">
        <f t="shared" si="9"/>
        <v>116</v>
      </c>
      <c r="B149" s="7"/>
      <c r="C149" s="2" t="s">
        <v>3</v>
      </c>
      <c r="D149" s="3" t="s">
        <v>10</v>
      </c>
      <c r="E149" s="37">
        <f>E143</f>
        <v>1000</v>
      </c>
      <c r="F149" s="5"/>
      <c r="G149" s="9"/>
    </row>
    <row r="150" spans="1:7" ht="15">
      <c r="A150" s="8">
        <f t="shared" si="9"/>
        <v>117</v>
      </c>
      <c r="B150" s="7"/>
      <c r="C150" s="2" t="s">
        <v>4</v>
      </c>
      <c r="D150" s="3" t="s">
        <v>10</v>
      </c>
      <c r="E150" s="37">
        <f>E143</f>
        <v>1000</v>
      </c>
      <c r="F150" s="5"/>
      <c r="G150" s="9"/>
    </row>
    <row r="151" spans="1:7" ht="15">
      <c r="A151" s="8">
        <f t="shared" si="9"/>
        <v>118</v>
      </c>
      <c r="B151" s="7"/>
      <c r="C151" s="2" t="s">
        <v>5</v>
      </c>
      <c r="D151" s="3" t="s">
        <v>10</v>
      </c>
      <c r="E151" s="37">
        <f>E143*3</f>
        <v>3000</v>
      </c>
      <c r="F151" s="5"/>
      <c r="G151" s="9" t="s">
        <v>36</v>
      </c>
    </row>
    <row r="152" spans="1:7" ht="40.5">
      <c r="A152" s="8">
        <f t="shared" si="9"/>
        <v>119</v>
      </c>
      <c r="B152" s="7"/>
      <c r="C152" s="2" t="s">
        <v>52</v>
      </c>
      <c r="D152" s="3" t="s">
        <v>2</v>
      </c>
      <c r="E152" s="37">
        <f>(E143*0.02)</f>
        <v>20</v>
      </c>
      <c r="F152" s="5"/>
      <c r="G152" s="9"/>
    </row>
    <row r="153" spans="1:7" ht="15">
      <c r="A153" s="8">
        <f t="shared" si="9"/>
        <v>120</v>
      </c>
      <c r="B153" s="7"/>
      <c r="C153" s="5" t="s">
        <v>71</v>
      </c>
      <c r="D153" s="3" t="s">
        <v>10</v>
      </c>
      <c r="E153" s="46">
        <f>E143*2</f>
        <v>2000</v>
      </c>
      <c r="F153" s="5"/>
      <c r="G153" s="5" t="s">
        <v>27</v>
      </c>
    </row>
    <row r="154" spans="1:7" ht="15">
      <c r="A154" s="8">
        <f t="shared" si="9"/>
        <v>121</v>
      </c>
      <c r="B154" s="7"/>
      <c r="C154" s="5" t="s">
        <v>74</v>
      </c>
      <c r="D154" s="3" t="s">
        <v>9</v>
      </c>
      <c r="E154" s="46">
        <f>E143*0.01*1</f>
        <v>10</v>
      </c>
      <c r="F154" s="5"/>
      <c r="G154" s="5" t="s">
        <v>51</v>
      </c>
    </row>
    <row r="155" spans="1:7" ht="15">
      <c r="A155" s="8">
        <f>A154+1</f>
        <v>122</v>
      </c>
      <c r="B155" s="7"/>
      <c r="C155" s="5" t="s">
        <v>18</v>
      </c>
      <c r="D155" s="3" t="s">
        <v>10</v>
      </c>
      <c r="E155" s="46">
        <f>E143</f>
        <v>1000</v>
      </c>
      <c r="F155" s="5"/>
      <c r="G155" s="5"/>
    </row>
    <row r="156" spans="1:7">
      <c r="A156" s="8"/>
      <c r="B156" s="50"/>
      <c r="C156" s="5"/>
      <c r="D156" s="3"/>
      <c r="E156" s="46"/>
      <c r="F156" s="5"/>
      <c r="G156" s="5"/>
    </row>
    <row r="157" spans="1:7" ht="15">
      <c r="A157" s="8"/>
      <c r="B157" s="50"/>
      <c r="C157" s="51" t="s">
        <v>207</v>
      </c>
      <c r="D157" s="3" t="s">
        <v>10</v>
      </c>
      <c r="E157" s="46">
        <v>897</v>
      </c>
      <c r="F157" s="5"/>
      <c r="G157" s="5"/>
    </row>
    <row r="158" spans="1:7" ht="15">
      <c r="A158" s="8">
        <v>123</v>
      </c>
      <c r="B158" s="50"/>
      <c r="C158" s="5" t="s">
        <v>219</v>
      </c>
      <c r="D158" s="3" t="s">
        <v>10</v>
      </c>
      <c r="E158" s="46">
        <f>E157</f>
        <v>897</v>
      </c>
      <c r="F158" s="5"/>
      <c r="G158" s="5"/>
    </row>
    <row r="159" spans="1:7" ht="15">
      <c r="A159" s="8">
        <v>124</v>
      </c>
      <c r="B159" s="50"/>
      <c r="C159" s="5" t="s">
        <v>220</v>
      </c>
      <c r="D159" s="3" t="s">
        <v>10</v>
      </c>
      <c r="E159" s="46">
        <f>E157</f>
        <v>897</v>
      </c>
      <c r="F159" s="5"/>
      <c r="G159" s="5"/>
    </row>
    <row r="160" spans="1:7" ht="15">
      <c r="A160" s="8">
        <v>125</v>
      </c>
      <c r="B160" s="50"/>
      <c r="C160" s="5" t="s">
        <v>217</v>
      </c>
      <c r="D160" s="3" t="s">
        <v>10</v>
      </c>
      <c r="E160" s="46">
        <f>E157*3</f>
        <v>2691</v>
      </c>
      <c r="F160" s="5"/>
      <c r="G160" s="5"/>
    </row>
    <row r="161" spans="1:7" ht="15">
      <c r="A161" s="8">
        <v>126</v>
      </c>
      <c r="B161" s="50"/>
      <c r="C161" s="5" t="s">
        <v>218</v>
      </c>
      <c r="D161" s="3" t="s">
        <v>10</v>
      </c>
      <c r="E161" s="46">
        <f>E157</f>
        <v>897</v>
      </c>
      <c r="F161" s="5"/>
      <c r="G161" s="5"/>
    </row>
    <row r="162" spans="1:7" ht="40.5">
      <c r="A162" s="8">
        <v>127</v>
      </c>
      <c r="B162" s="50"/>
      <c r="C162" s="2" t="s">
        <v>35</v>
      </c>
      <c r="D162" s="3" t="s">
        <v>2</v>
      </c>
      <c r="E162" s="37">
        <f>(897*0.025)</f>
        <v>22.425000000000001</v>
      </c>
      <c r="F162" s="5"/>
      <c r="G162" s="5"/>
    </row>
    <row r="163" spans="1:7" ht="15">
      <c r="A163" s="8">
        <v>128</v>
      </c>
      <c r="B163" s="50"/>
      <c r="C163" s="5" t="s">
        <v>71</v>
      </c>
      <c r="D163" s="3" t="s">
        <v>10</v>
      </c>
      <c r="E163" s="46">
        <f>E157*2</f>
        <v>1794</v>
      </c>
      <c r="F163" s="5"/>
      <c r="G163" s="5"/>
    </row>
    <row r="164" spans="1:7" ht="15">
      <c r="A164" s="8">
        <v>129</v>
      </c>
      <c r="B164" s="50"/>
      <c r="C164" s="5" t="s">
        <v>19</v>
      </c>
      <c r="D164" s="3" t="s">
        <v>9</v>
      </c>
      <c r="E164" s="46">
        <f>E157*0.01*1</f>
        <v>8.9700000000000006</v>
      </c>
      <c r="F164" s="5"/>
      <c r="G164" s="5"/>
    </row>
    <row r="165" spans="1:7" ht="15">
      <c r="A165" s="8">
        <v>130</v>
      </c>
      <c r="B165" s="50"/>
      <c r="C165" s="5" t="s">
        <v>18</v>
      </c>
      <c r="D165" s="3" t="s">
        <v>10</v>
      </c>
      <c r="E165" s="46">
        <f>E157</f>
        <v>897</v>
      </c>
      <c r="F165" s="5"/>
      <c r="G165" s="5"/>
    </row>
    <row r="166" spans="1:7">
      <c r="A166" s="8"/>
      <c r="B166" s="26"/>
      <c r="C166" s="2"/>
      <c r="D166" s="3"/>
      <c r="E166" s="37"/>
      <c r="F166" s="5"/>
      <c r="G166" s="9"/>
    </row>
    <row r="167" spans="1:7">
      <c r="A167" s="8"/>
      <c r="B167" s="14" t="s">
        <v>174</v>
      </c>
      <c r="C167" s="10" t="s">
        <v>30</v>
      </c>
      <c r="D167" s="3"/>
      <c r="E167" s="4"/>
      <c r="F167" s="5"/>
      <c r="G167" s="9"/>
    </row>
    <row r="168" spans="1:7" ht="15">
      <c r="A168" s="8">
        <v>131</v>
      </c>
      <c r="B168" s="7"/>
      <c r="C168" s="2" t="s">
        <v>54</v>
      </c>
      <c r="D168" s="3" t="s">
        <v>10</v>
      </c>
      <c r="E168" s="37">
        <f>E143+E157</f>
        <v>1897</v>
      </c>
      <c r="F168" s="5"/>
      <c r="G168" s="9" t="s">
        <v>37</v>
      </c>
    </row>
    <row r="169" spans="1:7" ht="15">
      <c r="A169" s="8">
        <f>A168+1</f>
        <v>132</v>
      </c>
      <c r="B169" s="7"/>
      <c r="C169" s="2" t="s">
        <v>32</v>
      </c>
      <c r="D169" s="3" t="s">
        <v>10</v>
      </c>
      <c r="E169" s="37">
        <f>E143+E157</f>
        <v>1897</v>
      </c>
      <c r="F169" s="5"/>
      <c r="G169" s="9"/>
    </row>
    <row r="170" spans="1:7">
      <c r="A170" s="8"/>
      <c r="B170" s="29"/>
      <c r="C170" s="2"/>
      <c r="D170" s="3"/>
      <c r="E170" s="37"/>
      <c r="F170" s="5"/>
      <c r="G170" s="9"/>
    </row>
    <row r="171" spans="1:7">
      <c r="A171" s="8"/>
      <c r="B171" s="14" t="s">
        <v>175</v>
      </c>
      <c r="C171" s="10" t="s">
        <v>97</v>
      </c>
      <c r="D171" s="3"/>
      <c r="E171" s="4"/>
      <c r="F171" s="5"/>
      <c r="G171" s="9"/>
    </row>
    <row r="172" spans="1:7" ht="15">
      <c r="A172" s="8">
        <f>A169+1</f>
        <v>133</v>
      </c>
      <c r="B172" s="7"/>
      <c r="C172" s="2" t="s">
        <v>53</v>
      </c>
      <c r="D172" s="3" t="s">
        <v>10</v>
      </c>
      <c r="E172" s="37">
        <f>(E143+E157)*3*3</f>
        <v>17073</v>
      </c>
      <c r="F172" s="5"/>
      <c r="G172" s="9"/>
    </row>
    <row r="173" spans="1:7" ht="15">
      <c r="A173" s="8">
        <f>A172+1</f>
        <v>134</v>
      </c>
      <c r="B173" s="7"/>
      <c r="C173" s="2" t="s">
        <v>13</v>
      </c>
      <c r="D173" s="3" t="s">
        <v>10</v>
      </c>
      <c r="E173" s="37">
        <f>E143+E157</f>
        <v>1897</v>
      </c>
      <c r="F173" s="5"/>
      <c r="G173" s="9"/>
    </row>
    <row r="174" spans="1:7">
      <c r="A174" s="8"/>
      <c r="B174" s="7"/>
      <c r="C174" s="2"/>
      <c r="D174" s="3"/>
      <c r="E174" s="37"/>
      <c r="F174" s="5"/>
      <c r="G174" s="9"/>
    </row>
    <row r="175" spans="1:7">
      <c r="A175" s="8"/>
      <c r="B175" s="7"/>
      <c r="C175" s="2"/>
      <c r="D175" s="3"/>
      <c r="E175" s="37"/>
      <c r="F175" s="5"/>
      <c r="G175" s="9"/>
    </row>
    <row r="176" spans="1:7">
      <c r="A176" s="21"/>
      <c r="B176" s="14" t="s">
        <v>182</v>
      </c>
      <c r="C176" s="67" t="s">
        <v>190</v>
      </c>
      <c r="D176" s="21"/>
      <c r="E176" s="13"/>
      <c r="F176" s="13"/>
      <c r="G176" s="24" t="s">
        <v>214</v>
      </c>
    </row>
    <row r="177" spans="1:7" ht="15">
      <c r="A177" s="8">
        <v>135</v>
      </c>
      <c r="B177" s="7"/>
      <c r="C177" s="43" t="s">
        <v>142</v>
      </c>
      <c r="D177" s="3" t="s">
        <v>111</v>
      </c>
      <c r="E177" s="41">
        <v>225.5</v>
      </c>
      <c r="F177" s="5"/>
      <c r="G177" s="9"/>
    </row>
    <row r="178" spans="1:7" ht="15">
      <c r="A178" s="8">
        <f>A177+1</f>
        <v>136</v>
      </c>
      <c r="B178" s="7"/>
      <c r="C178" s="43" t="s">
        <v>194</v>
      </c>
      <c r="D178" s="3" t="s">
        <v>111</v>
      </c>
      <c r="E178" s="41">
        <v>91.5</v>
      </c>
      <c r="F178" s="5"/>
      <c r="G178" s="9"/>
    </row>
    <row r="179" spans="1:7">
      <c r="A179" s="8">
        <f t="shared" ref="A179:A180" si="10">A178+1</f>
        <v>137</v>
      </c>
      <c r="B179" s="7"/>
      <c r="C179" s="43" t="s">
        <v>143</v>
      </c>
      <c r="D179" s="3" t="s">
        <v>140</v>
      </c>
      <c r="E179" s="41">
        <f>42*1.45</f>
        <v>60.9</v>
      </c>
      <c r="F179" s="5"/>
      <c r="G179" s="9"/>
    </row>
    <row r="180" spans="1:7" ht="25.5">
      <c r="A180" s="8">
        <f t="shared" si="10"/>
        <v>138</v>
      </c>
      <c r="B180" s="7"/>
      <c r="C180" s="43" t="s">
        <v>144</v>
      </c>
      <c r="D180" s="3" t="s">
        <v>140</v>
      </c>
      <c r="E180" s="41">
        <v>91.5</v>
      </c>
      <c r="F180" s="41"/>
      <c r="G180" s="9"/>
    </row>
    <row r="181" spans="1:7">
      <c r="A181" s="8"/>
      <c r="B181" s="7"/>
      <c r="C181" s="43"/>
      <c r="D181" s="3"/>
      <c r="E181" s="41"/>
      <c r="F181" s="41"/>
      <c r="G181" s="9"/>
    </row>
    <row r="182" spans="1:7">
      <c r="A182" s="8"/>
      <c r="B182" s="7"/>
      <c r="C182" s="43" t="s">
        <v>216</v>
      </c>
      <c r="D182" s="3"/>
      <c r="E182" s="41">
        <v>91.5</v>
      </c>
      <c r="F182" s="42"/>
      <c r="G182" s="25"/>
    </row>
    <row r="183" spans="1:7" ht="25.5">
      <c r="A183" s="8">
        <v>139</v>
      </c>
      <c r="B183" s="7"/>
      <c r="C183" s="43" t="s">
        <v>159</v>
      </c>
      <c r="D183" s="3" t="s">
        <v>10</v>
      </c>
      <c r="E183" s="41">
        <v>91.5</v>
      </c>
      <c r="F183" s="42"/>
      <c r="G183" s="9" t="s">
        <v>160</v>
      </c>
    </row>
    <row r="184" spans="1:7" ht="38.25">
      <c r="A184" s="8">
        <f>A183+1</f>
        <v>140</v>
      </c>
      <c r="B184" s="7"/>
      <c r="C184" s="43" t="s">
        <v>161</v>
      </c>
      <c r="D184" s="3" t="s">
        <v>9</v>
      </c>
      <c r="E184" s="41">
        <f>E183*0.1</f>
        <v>9.15</v>
      </c>
      <c r="F184" s="42"/>
      <c r="G184" s="9" t="s">
        <v>162</v>
      </c>
    </row>
    <row r="185" spans="1:7" ht="25.5">
      <c r="A185" s="8">
        <f>A184+1</f>
        <v>141</v>
      </c>
      <c r="B185" s="7"/>
      <c r="C185" s="43" t="s">
        <v>191</v>
      </c>
      <c r="D185" s="3" t="s">
        <v>140</v>
      </c>
      <c r="E185" s="41">
        <f>E178</f>
        <v>91.5</v>
      </c>
      <c r="F185" s="41">
        <f>E185*0.35</f>
        <v>32.024999999999999</v>
      </c>
      <c r="G185" s="9"/>
    </row>
    <row r="186" spans="1:7" ht="25.5">
      <c r="A186" s="8">
        <f>A185+1</f>
        <v>142</v>
      </c>
      <c r="B186" s="7"/>
      <c r="C186" s="43" t="s">
        <v>215</v>
      </c>
      <c r="D186" s="3" t="s">
        <v>140</v>
      </c>
      <c r="E186" s="41">
        <v>134</v>
      </c>
      <c r="F186" s="41"/>
      <c r="G186" s="9"/>
    </row>
    <row r="187" spans="1:7">
      <c r="A187" s="8"/>
      <c r="B187" s="7"/>
      <c r="C187" s="43"/>
      <c r="D187" s="3"/>
      <c r="E187" s="41"/>
      <c r="F187" s="41"/>
      <c r="G187" s="9"/>
    </row>
    <row r="188" spans="1:7">
      <c r="A188" s="8"/>
      <c r="B188" s="7"/>
      <c r="C188" s="43" t="s">
        <v>145</v>
      </c>
      <c r="D188" s="3"/>
      <c r="E188" s="55"/>
      <c r="F188" s="41"/>
      <c r="G188" s="9"/>
    </row>
    <row r="189" spans="1:7">
      <c r="A189" s="8">
        <v>143</v>
      </c>
      <c r="B189" s="7"/>
      <c r="C189" s="43" t="s">
        <v>192</v>
      </c>
      <c r="D189" s="3" t="s">
        <v>140</v>
      </c>
      <c r="E189" s="41">
        <f>E178</f>
        <v>91.5</v>
      </c>
      <c r="F189" s="41">
        <f>E189*0.3</f>
        <v>27.45</v>
      </c>
      <c r="G189" s="9"/>
    </row>
    <row r="190" spans="1:7" ht="27" customHeight="1">
      <c r="A190" s="8">
        <f>A189+1</f>
        <v>144</v>
      </c>
      <c r="B190" s="7"/>
      <c r="C190" s="43" t="s">
        <v>193</v>
      </c>
      <c r="D190" s="3" t="s">
        <v>140</v>
      </c>
      <c r="E190" s="41">
        <f>E189+134</f>
        <v>225.5</v>
      </c>
      <c r="F190" s="41">
        <f>E190*0.15</f>
        <v>33.824999999999996</v>
      </c>
      <c r="G190" s="9"/>
    </row>
    <row r="191" spans="1:7" ht="25.5">
      <c r="A191" s="8">
        <f>A190+1</f>
        <v>145</v>
      </c>
      <c r="B191" s="7"/>
      <c r="C191" s="44" t="s">
        <v>146</v>
      </c>
      <c r="D191" s="8" t="s">
        <v>141</v>
      </c>
      <c r="E191" s="42"/>
      <c r="F191" s="42">
        <f>F190</f>
        <v>33.824999999999996</v>
      </c>
      <c r="G191" s="9"/>
    </row>
    <row r="192" spans="1:7">
      <c r="A192" s="8"/>
      <c r="B192" s="7"/>
      <c r="C192" s="44"/>
      <c r="D192" s="8"/>
      <c r="E192" s="42"/>
      <c r="F192" s="42"/>
      <c r="G192" s="9"/>
    </row>
    <row r="193" spans="1:7">
      <c r="A193" s="8"/>
      <c r="B193" s="7"/>
      <c r="C193" s="44" t="s">
        <v>147</v>
      </c>
      <c r="D193" s="8"/>
      <c r="E193" s="42"/>
      <c r="F193" s="5"/>
      <c r="G193" s="9"/>
    </row>
    <row r="194" spans="1:7" ht="15">
      <c r="A194" s="8">
        <f>A191+1</f>
        <v>146</v>
      </c>
      <c r="B194" s="7"/>
      <c r="C194" s="43" t="s">
        <v>4</v>
      </c>
      <c r="D194" s="3" t="s">
        <v>10</v>
      </c>
      <c r="E194" s="41">
        <f>91.5+134</f>
        <v>225.5</v>
      </c>
      <c r="F194" s="5"/>
      <c r="G194" s="9"/>
    </row>
    <row r="195" spans="1:7" ht="15">
      <c r="A195" s="8">
        <f>A194+1</f>
        <v>147</v>
      </c>
      <c r="B195" s="7"/>
      <c r="C195" s="43" t="s">
        <v>148</v>
      </c>
      <c r="D195" s="3" t="s">
        <v>10</v>
      </c>
      <c r="E195" s="41">
        <f>E194</f>
        <v>225.5</v>
      </c>
      <c r="F195" s="5"/>
      <c r="G195" s="9"/>
    </row>
    <row r="196" spans="1:7" ht="15">
      <c r="A196" s="8">
        <f t="shared" ref="A196:A197" si="11">A195+1</f>
        <v>148</v>
      </c>
      <c r="B196" s="7"/>
      <c r="C196" s="43" t="s">
        <v>149</v>
      </c>
      <c r="D196" s="3" t="s">
        <v>10</v>
      </c>
      <c r="E196" s="41">
        <f>91.5+134</f>
        <v>225.5</v>
      </c>
      <c r="F196" s="5"/>
      <c r="G196" s="9"/>
    </row>
    <row r="197" spans="1:7" ht="53.25">
      <c r="A197" s="8">
        <f t="shared" si="11"/>
        <v>149</v>
      </c>
      <c r="B197" s="7"/>
      <c r="C197" s="43" t="s">
        <v>195</v>
      </c>
      <c r="D197" s="3" t="s">
        <v>2</v>
      </c>
      <c r="E197" s="41">
        <f>(E177)*0.025</f>
        <v>5.6375000000000002</v>
      </c>
      <c r="F197" s="5"/>
      <c r="G197" s="9"/>
    </row>
    <row r="198" spans="1:7">
      <c r="A198" s="8">
        <f>A197+1</f>
        <v>150</v>
      </c>
      <c r="B198" s="7"/>
      <c r="C198" s="44" t="s">
        <v>150</v>
      </c>
      <c r="D198" s="8" t="s">
        <v>140</v>
      </c>
      <c r="E198" s="42">
        <f>91.5+134</f>
        <v>225.5</v>
      </c>
      <c r="F198" s="5"/>
      <c r="G198" s="9"/>
    </row>
    <row r="199" spans="1:7">
      <c r="A199" s="8"/>
      <c r="B199" s="7"/>
      <c r="C199" s="58"/>
      <c r="D199" s="59"/>
      <c r="E199" s="60"/>
      <c r="G199" s="61"/>
    </row>
    <row r="200" spans="1:7" ht="15">
      <c r="A200" s="8"/>
      <c r="B200" s="14" t="s">
        <v>176</v>
      </c>
      <c r="C200" s="45" t="s">
        <v>151</v>
      </c>
      <c r="D200" s="3" t="s">
        <v>111</v>
      </c>
      <c r="E200" s="41">
        <f>91.5+134</f>
        <v>225.5</v>
      </c>
      <c r="F200" s="42"/>
      <c r="G200" s="9"/>
    </row>
    <row r="201" spans="1:7" ht="15">
      <c r="A201" s="8">
        <v>151</v>
      </c>
      <c r="B201" s="7"/>
      <c r="C201" s="43" t="s">
        <v>11</v>
      </c>
      <c r="D201" s="3" t="s">
        <v>10</v>
      </c>
      <c r="E201" s="41">
        <f>E200</f>
        <v>225.5</v>
      </c>
      <c r="F201" s="42"/>
      <c r="G201" s="9"/>
    </row>
    <row r="202" spans="1:7" ht="15">
      <c r="A202" s="8">
        <v>152</v>
      </c>
      <c r="B202" s="7"/>
      <c r="C202" s="43" t="s">
        <v>12</v>
      </c>
      <c r="D202" s="3" t="s">
        <v>10</v>
      </c>
      <c r="E202" s="41">
        <f>E201</f>
        <v>225.5</v>
      </c>
      <c r="F202" s="42"/>
      <c r="G202" s="9"/>
    </row>
    <row r="203" spans="1:7">
      <c r="A203" s="8">
        <v>153</v>
      </c>
      <c r="B203" s="7"/>
      <c r="C203" s="43" t="s">
        <v>152</v>
      </c>
      <c r="D203" s="3" t="s">
        <v>140</v>
      </c>
      <c r="E203" s="41">
        <f>E201/100*40</f>
        <v>90.199999999999989</v>
      </c>
      <c r="F203" s="42"/>
      <c r="G203" s="9"/>
    </row>
    <row r="204" spans="1:7">
      <c r="A204" s="8">
        <v>154</v>
      </c>
      <c r="B204" s="7"/>
      <c r="C204" s="43" t="s">
        <v>153</v>
      </c>
      <c r="D204" s="3" t="s">
        <v>140</v>
      </c>
      <c r="E204" s="41">
        <f>E203</f>
        <v>90.199999999999989</v>
      </c>
      <c r="F204" s="42">
        <f>E204*0.05</f>
        <v>4.51</v>
      </c>
      <c r="G204" s="9"/>
    </row>
    <row r="205" spans="1:7" ht="15">
      <c r="A205" s="8">
        <v>155</v>
      </c>
      <c r="B205" s="7"/>
      <c r="C205" s="43" t="s">
        <v>154</v>
      </c>
      <c r="D205" s="3" t="s">
        <v>10</v>
      </c>
      <c r="E205" s="41">
        <f>E200</f>
        <v>225.5</v>
      </c>
      <c r="F205" s="42"/>
      <c r="G205" s="9"/>
    </row>
    <row r="206" spans="1:7">
      <c r="A206" s="8"/>
      <c r="B206" s="7"/>
      <c r="C206" s="58"/>
      <c r="D206" s="59"/>
      <c r="E206" s="60"/>
      <c r="G206" s="61"/>
    </row>
    <row r="207" spans="1:7" ht="15">
      <c r="A207" s="8"/>
      <c r="B207" s="14" t="s">
        <v>177</v>
      </c>
      <c r="C207" s="45" t="s">
        <v>97</v>
      </c>
      <c r="D207" s="3" t="s">
        <v>111</v>
      </c>
      <c r="E207" s="41">
        <f>E200</f>
        <v>225.5</v>
      </c>
      <c r="F207" s="42"/>
      <c r="G207" s="9"/>
    </row>
    <row r="208" spans="1:7" ht="15">
      <c r="A208" s="8">
        <v>156</v>
      </c>
      <c r="B208" s="7"/>
      <c r="C208" s="43" t="s">
        <v>11</v>
      </c>
      <c r="D208" s="3" t="s">
        <v>10</v>
      </c>
      <c r="E208" s="41">
        <f>E207</f>
        <v>225.5</v>
      </c>
      <c r="F208" s="42"/>
      <c r="G208" s="9"/>
    </row>
    <row r="209" spans="1:7" ht="15">
      <c r="A209" s="8">
        <v>157</v>
      </c>
      <c r="B209" s="7"/>
      <c r="C209" s="43" t="s">
        <v>155</v>
      </c>
      <c r="D209" s="3" t="s">
        <v>156</v>
      </c>
      <c r="E209" s="41">
        <f>E207</f>
        <v>225.5</v>
      </c>
      <c r="F209" s="42"/>
      <c r="G209" s="9"/>
    </row>
    <row r="210" spans="1:7">
      <c r="A210" s="8">
        <v>158</v>
      </c>
      <c r="B210" s="7"/>
      <c r="C210" s="43" t="s">
        <v>152</v>
      </c>
      <c r="D210" s="3" t="s">
        <v>140</v>
      </c>
      <c r="E210" s="41">
        <f>E209/100*40</f>
        <v>90.199999999999989</v>
      </c>
      <c r="F210" s="42"/>
      <c r="G210" s="9"/>
    </row>
    <row r="211" spans="1:7">
      <c r="A211" s="8">
        <v>159</v>
      </c>
      <c r="B211" s="7"/>
      <c r="C211" s="43" t="s">
        <v>153</v>
      </c>
      <c r="D211" s="3" t="s">
        <v>140</v>
      </c>
      <c r="E211" s="41">
        <f>E210</f>
        <v>90.199999999999989</v>
      </c>
      <c r="F211" s="42">
        <f>E211*0.05</f>
        <v>4.51</v>
      </c>
      <c r="G211" s="9"/>
    </row>
    <row r="212" spans="1:7">
      <c r="A212" s="8">
        <v>160</v>
      </c>
      <c r="B212" s="7"/>
      <c r="C212" s="43" t="s">
        <v>157</v>
      </c>
      <c r="D212" s="3" t="s">
        <v>140</v>
      </c>
      <c r="E212" s="41">
        <f>E209/100*50</f>
        <v>112.75</v>
      </c>
      <c r="F212" s="42"/>
      <c r="G212" s="9"/>
    </row>
    <row r="213" spans="1:7" ht="15">
      <c r="A213" s="8">
        <v>161</v>
      </c>
      <c r="B213" s="7"/>
      <c r="C213" s="43" t="s">
        <v>158</v>
      </c>
      <c r="D213" s="3" t="s">
        <v>10</v>
      </c>
      <c r="E213" s="41">
        <f>E207</f>
        <v>225.5</v>
      </c>
      <c r="F213" s="42"/>
      <c r="G213" s="9"/>
    </row>
    <row r="214" spans="1:7" ht="15">
      <c r="A214" s="8">
        <v>162</v>
      </c>
      <c r="B214" s="7"/>
      <c r="C214" s="43" t="s">
        <v>221</v>
      </c>
      <c r="D214" s="3" t="s">
        <v>10</v>
      </c>
      <c r="E214" s="41">
        <f>E208</f>
        <v>225.5</v>
      </c>
      <c r="F214" s="42"/>
      <c r="G214" s="9"/>
    </row>
    <row r="215" spans="1:7">
      <c r="A215" s="8"/>
      <c r="B215" s="7"/>
      <c r="C215" s="2"/>
      <c r="D215" s="3"/>
      <c r="E215" s="37"/>
      <c r="F215" s="5"/>
      <c r="G215" s="9"/>
    </row>
    <row r="216" spans="1:7">
      <c r="A216" s="21"/>
      <c r="B216" s="14" t="s">
        <v>183</v>
      </c>
      <c r="C216" s="66" t="s">
        <v>78</v>
      </c>
      <c r="D216" s="13"/>
      <c r="E216" s="13">
        <v>132</v>
      </c>
      <c r="F216" s="13"/>
      <c r="G216" s="24"/>
    </row>
    <row r="217" spans="1:7" ht="15">
      <c r="A217" s="8">
        <v>163</v>
      </c>
      <c r="B217" s="7"/>
      <c r="C217" s="2" t="s">
        <v>72</v>
      </c>
      <c r="D217" s="3" t="s">
        <v>10</v>
      </c>
      <c r="E217" s="37">
        <f>E216</f>
        <v>132</v>
      </c>
      <c r="F217" s="5"/>
      <c r="G217" s="9"/>
    </row>
    <row r="218" spans="1:7" ht="15">
      <c r="A218" s="8">
        <f>A217+1</f>
        <v>164</v>
      </c>
      <c r="B218" s="7"/>
      <c r="C218" s="2" t="s">
        <v>47</v>
      </c>
      <c r="D218" s="3" t="s">
        <v>10</v>
      </c>
      <c r="E218" s="37">
        <f>E217</f>
        <v>132</v>
      </c>
      <c r="F218" s="5"/>
      <c r="G218" s="9" t="s">
        <v>48</v>
      </c>
    </row>
    <row r="219" spans="1:7" ht="15">
      <c r="A219" s="8">
        <f>A218+1</f>
        <v>165</v>
      </c>
      <c r="B219" s="7"/>
      <c r="C219" s="2" t="s">
        <v>70</v>
      </c>
      <c r="D219" s="3" t="s">
        <v>10</v>
      </c>
      <c r="E219" s="37">
        <f>E216*2</f>
        <v>264</v>
      </c>
      <c r="F219" s="5"/>
      <c r="G219" s="9" t="s">
        <v>27</v>
      </c>
    </row>
    <row r="220" spans="1:7" ht="53.25">
      <c r="A220" s="8">
        <f t="shared" ref="A220:A222" si="12">A219+1</f>
        <v>166</v>
      </c>
      <c r="B220" s="7"/>
      <c r="C220" s="2" t="s">
        <v>44</v>
      </c>
      <c r="D220" s="3" t="s">
        <v>2</v>
      </c>
      <c r="E220" s="37">
        <f>(E216*0.025)*1.03*0.3</f>
        <v>1.0197000000000001</v>
      </c>
      <c r="F220" s="5"/>
      <c r="G220" s="9"/>
    </row>
    <row r="221" spans="1:7" ht="15">
      <c r="A221" s="8">
        <f>A220+1</f>
        <v>167</v>
      </c>
      <c r="B221" s="7"/>
      <c r="C221" s="5" t="s">
        <v>19</v>
      </c>
      <c r="D221" s="3" t="s">
        <v>9</v>
      </c>
      <c r="E221" s="46">
        <f>E216*0.01*1</f>
        <v>1.32</v>
      </c>
      <c r="F221" s="5"/>
      <c r="G221" s="5"/>
    </row>
    <row r="222" spans="1:7" ht="15">
      <c r="A222" s="8">
        <f t="shared" si="12"/>
        <v>168</v>
      </c>
      <c r="B222" s="7"/>
      <c r="C222" s="5" t="s">
        <v>18</v>
      </c>
      <c r="D222" s="3" t="s">
        <v>10</v>
      </c>
      <c r="E222" s="46">
        <f>E216</f>
        <v>132</v>
      </c>
      <c r="F222" s="5"/>
      <c r="G222" s="5"/>
    </row>
    <row r="223" spans="1:7">
      <c r="A223" s="8"/>
      <c r="B223" s="7"/>
      <c r="C223" s="2"/>
      <c r="D223" s="3"/>
      <c r="E223" s="37"/>
      <c r="F223" s="5"/>
      <c r="G223" s="9"/>
    </row>
    <row r="224" spans="1:7">
      <c r="A224" s="8"/>
      <c r="B224" s="14" t="s">
        <v>178</v>
      </c>
      <c r="C224" s="10" t="s">
        <v>30</v>
      </c>
      <c r="D224" s="3"/>
      <c r="E224" s="4"/>
      <c r="F224" s="5"/>
      <c r="G224" s="9"/>
    </row>
    <row r="225" spans="1:7" ht="15">
      <c r="A225" s="8">
        <f>A222+1</f>
        <v>169</v>
      </c>
      <c r="B225" s="7"/>
      <c r="C225" s="2" t="s">
        <v>11</v>
      </c>
      <c r="D225" s="3" t="s">
        <v>10</v>
      </c>
      <c r="E225" s="37">
        <f>E216</f>
        <v>132</v>
      </c>
      <c r="F225" s="5"/>
      <c r="G225" s="9" t="s">
        <v>37</v>
      </c>
    </row>
    <row r="226" spans="1:7" ht="15">
      <c r="A226" s="8">
        <f>A225+1</f>
        <v>170</v>
      </c>
      <c r="B226" s="7"/>
      <c r="C226" s="2" t="s">
        <v>12</v>
      </c>
      <c r="D226" s="3" t="s">
        <v>10</v>
      </c>
      <c r="E226" s="37">
        <f>E225</f>
        <v>132</v>
      </c>
      <c r="F226" s="5"/>
      <c r="G226" s="9"/>
    </row>
    <row r="227" spans="1:7" ht="15">
      <c r="A227" s="8">
        <f t="shared" ref="A227" si="13">A226+1</f>
        <v>171</v>
      </c>
      <c r="B227" s="7"/>
      <c r="C227" s="2" t="s">
        <v>32</v>
      </c>
      <c r="D227" s="3" t="s">
        <v>10</v>
      </c>
      <c r="E227" s="37">
        <f>E226</f>
        <v>132</v>
      </c>
      <c r="F227" s="5"/>
      <c r="G227" s="9"/>
    </row>
    <row r="228" spans="1:7">
      <c r="A228" s="8"/>
      <c r="B228" s="7"/>
      <c r="C228" s="2"/>
      <c r="D228" s="3"/>
      <c r="E228" s="37"/>
      <c r="F228" s="5"/>
      <c r="G228" s="9"/>
    </row>
    <row r="229" spans="1:7">
      <c r="A229" s="8"/>
      <c r="B229" s="14" t="s">
        <v>179</v>
      </c>
      <c r="C229" s="10" t="s">
        <v>97</v>
      </c>
      <c r="D229" s="3"/>
      <c r="E229" s="4"/>
      <c r="F229" s="5"/>
      <c r="G229" s="9"/>
    </row>
    <row r="230" spans="1:7" ht="15">
      <c r="A230" s="8">
        <f>A227+1</f>
        <v>172</v>
      </c>
      <c r="B230" s="7"/>
      <c r="C230" s="2" t="s">
        <v>31</v>
      </c>
      <c r="D230" s="3" t="s">
        <v>10</v>
      </c>
      <c r="E230" s="37">
        <f>E216*10*3</f>
        <v>3960</v>
      </c>
      <c r="F230" s="5"/>
      <c r="G230" s="9"/>
    </row>
    <row r="231" spans="1:7" ht="15">
      <c r="A231" s="8">
        <f>A230+1</f>
        <v>173</v>
      </c>
      <c r="B231" s="7"/>
      <c r="C231" s="2" t="s">
        <v>73</v>
      </c>
      <c r="D231" s="3" t="s">
        <v>10</v>
      </c>
      <c r="E231" s="37">
        <f>E216*3</f>
        <v>396</v>
      </c>
      <c r="F231" s="5"/>
      <c r="G231" s="9"/>
    </row>
    <row r="232" spans="1:7" ht="15">
      <c r="A232" s="8">
        <f>A231+1</f>
        <v>174</v>
      </c>
      <c r="B232" s="7"/>
      <c r="C232" s="2" t="s">
        <v>33</v>
      </c>
      <c r="D232" s="3" t="s">
        <v>10</v>
      </c>
      <c r="E232" s="37">
        <f>E216</f>
        <v>132</v>
      </c>
      <c r="F232" s="5"/>
      <c r="G232" s="9"/>
    </row>
    <row r="233" spans="1:7" ht="25.5">
      <c r="A233" s="8">
        <f t="shared" ref="A233" si="14">A232+1</f>
        <v>175</v>
      </c>
      <c r="B233" s="7"/>
      <c r="C233" s="2" t="s">
        <v>45</v>
      </c>
      <c r="D233" s="3" t="s">
        <v>10</v>
      </c>
      <c r="E233" s="37">
        <f>E216*0.1</f>
        <v>13.200000000000001</v>
      </c>
      <c r="F233" s="5"/>
      <c r="G233" s="9" t="s">
        <v>55</v>
      </c>
    </row>
    <row r="234" spans="1:7" ht="15">
      <c r="A234" s="8">
        <f>A233+1</f>
        <v>176</v>
      </c>
      <c r="B234" s="7"/>
      <c r="C234" s="2" t="s">
        <v>11</v>
      </c>
      <c r="D234" s="3" t="s">
        <v>10</v>
      </c>
      <c r="E234" s="37">
        <f>E225</f>
        <v>132</v>
      </c>
      <c r="F234" s="5"/>
      <c r="G234" s="9" t="s">
        <v>37</v>
      </c>
    </row>
    <row r="235" spans="1:7">
      <c r="A235" s="62"/>
      <c r="C235" s="58"/>
      <c r="D235" s="59"/>
      <c r="E235" s="60"/>
      <c r="G235" s="61"/>
    </row>
    <row r="236" spans="1:7">
      <c r="A236" s="21"/>
      <c r="B236" s="14" t="s">
        <v>184</v>
      </c>
      <c r="C236" s="68" t="s">
        <v>135</v>
      </c>
      <c r="D236" s="38" t="s">
        <v>140</v>
      </c>
      <c r="E236" s="39">
        <v>1000</v>
      </c>
      <c r="F236" s="39"/>
      <c r="G236" s="40"/>
    </row>
    <row r="237" spans="1:7" ht="25.5">
      <c r="A237" s="8">
        <v>177</v>
      </c>
      <c r="B237" s="7"/>
      <c r="C237" s="5" t="s">
        <v>136</v>
      </c>
      <c r="D237" s="8" t="s">
        <v>0</v>
      </c>
      <c r="E237" s="5">
        <f>(E236*20)/5</f>
        <v>4000</v>
      </c>
      <c r="F237" s="5"/>
      <c r="G237" s="9" t="s">
        <v>196</v>
      </c>
    </row>
    <row r="238" spans="1:7">
      <c r="A238" s="8">
        <v>178</v>
      </c>
      <c r="B238" s="7"/>
      <c r="C238" s="5" t="s">
        <v>137</v>
      </c>
      <c r="D238" s="8" t="s">
        <v>0</v>
      </c>
      <c r="E238" s="5">
        <f>(E236*20)/5</f>
        <v>4000</v>
      </c>
      <c r="F238" s="5"/>
      <c r="G238" s="9"/>
    </row>
    <row r="239" spans="1:7">
      <c r="A239" s="8">
        <v>179</v>
      </c>
      <c r="B239" s="7"/>
      <c r="C239" s="5" t="s">
        <v>138</v>
      </c>
      <c r="D239" s="8" t="s">
        <v>0</v>
      </c>
      <c r="E239" s="5">
        <f>E236*20</f>
        <v>20000</v>
      </c>
      <c r="F239" s="5"/>
      <c r="G239" s="9"/>
    </row>
  </sheetData>
  <phoneticPr fontId="12" type="noConversion"/>
  <pageMargins left="0.70866141732283472" right="0.70866141732283472" top="0.78740157480314965" bottom="0.78740157480314965" header="0.31496062992125984" footer="0.31496062992125984"/>
  <pageSetup paperSize="9" scale="86" orientation="portrait" r:id="rId1"/>
  <rowBreaks count="5" manualBreakCount="5">
    <brk id="56" max="6" man="1"/>
    <brk id="106" max="6" man="1"/>
    <brk id="142" max="6" man="1"/>
    <brk id="175" max="6" man="1"/>
    <brk id="21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SO06</vt:lpstr>
      <vt:lpstr>'SO06'!Oblast_tisku</vt:lpstr>
      <vt:lpstr>'SO06'!Print_Area</vt:lpstr>
    </vt:vector>
  </TitlesOfParts>
  <Company>Sendler Babka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SB1</dc:creator>
  <cp:lastModifiedBy>SB8</cp:lastModifiedBy>
  <cp:lastPrinted>2021-05-26T10:21:25Z</cp:lastPrinted>
  <dcterms:created xsi:type="dcterms:W3CDTF">2017-07-10T04:14:24Z</dcterms:created>
  <dcterms:modified xsi:type="dcterms:W3CDTF">2023-06-14T14:50:49Z</dcterms:modified>
</cp:coreProperties>
</file>